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autoCompressPictures="0"/>
  <mc:AlternateContent xmlns:mc="http://schemas.openxmlformats.org/markup-compatibility/2006">
    <mc:Choice Requires="x15">
      <x15ac:absPath xmlns:x15ac="http://schemas.microsoft.com/office/spreadsheetml/2010/11/ac" url="https://anytherm.sharepoint.com/Projekte/OC22163 (OF22819)-EnFK Umsetzung EVA Tool ohne Makros/06_Dokumentation/Final_31.03.2023 - Bug/"/>
    </mc:Choice>
  </mc:AlternateContent>
  <xr:revisionPtr revIDLastSave="888" documentId="10_ncr:8000_{B4792888-F00D-444D-AA31-85CB621E08B8}" xr6:coauthVersionLast="47" xr6:coauthVersionMax="47" xr10:uidLastSave="{62C131F3-58FE-401D-8D58-FD157FB257D7}"/>
  <workbookProtection workbookAlgorithmName="SHA-512" workbookHashValue="qYSvFGZgx7J2p8NstPAZX9as0GnKovpai2MX4uQlk1ElhjkjpW/ffvJp6zhnNDIaZq6snPTV171YXYzIhUZPPg==" workbookSaltValue="wcwBJiIHe29qY1O+GdPezA==" workbookSpinCount="100000" lockStructure="1"/>
  <bookViews>
    <workbookView xWindow="28680" yWindow="-120" windowWidth="29040" windowHeight="15840" tabRatio="765" firstSheet="2" activeTab="2" xr2:uid="{00000000-000D-0000-FFFF-FFFF00000000}"/>
  </bookViews>
  <sheets>
    <sheet name="Sprachen" sheetId="8" state="veryHidden" r:id="rId1"/>
    <sheet name="Admin" sheetId="13" state="veryHidden" r:id="rId2"/>
    <sheet name="Guida rapida" sheetId="10" r:id="rId3"/>
    <sheet name="Frontespizio" sheetId="1" r:id="rId4"/>
    <sheet name="Formulario A" sheetId="2" r:id="rId5"/>
    <sheet name="Formulario B" sheetId="3" r:id="rId6"/>
    <sheet name="Formulario C" sheetId="4" r:id="rId7"/>
    <sheet name="Formulario D" sheetId="5" r:id="rId8"/>
    <sheet name="Formulario E" sheetId="6" r:id="rId9"/>
    <sheet name="Formulario F1 + F2" sheetId="7" r:id="rId10"/>
    <sheet name="Descrizioni" sheetId="12" r:id="rId11"/>
    <sheet name="Rapporto" sheetId="11" r:id="rId12"/>
  </sheets>
  <definedNames>
    <definedName name="_xlnm._FilterDatabase" localSheetId="0" hidden="1">Sprachen!$E$4:$E$777</definedName>
    <definedName name="akt_Jahr">'Formulario C'!$J$8</definedName>
    <definedName name="Anzahl_Gebaeude">'Formulario A'!$F$15</definedName>
    <definedName name="Bereich_Diagramm">'Formulario D'!#REF!</definedName>
    <definedName name="blattname_TAnleitung">Sprachen!$H$9</definedName>
    <definedName name="blattname_TBeschreibungen">Sprachen!$H$17</definedName>
    <definedName name="blattname_TFormularA">Sprachen!$H$11</definedName>
    <definedName name="blattname_TFormularB">Sprachen!$H$12</definedName>
    <definedName name="blattname_TFormularC">Sprachen!$H$13</definedName>
    <definedName name="blattname_TFormularD">Sprachen!$H$14</definedName>
    <definedName name="blattname_TFormularE">Sprachen!$H$15</definedName>
    <definedName name="blattname_TFormularF">Sprachen!$H$16</definedName>
    <definedName name="blattname_TReport">Sprachen!$H$18</definedName>
    <definedName name="blattname_TTitelblatt">Sprachen!$H$10</definedName>
    <definedName name="DD_Beschreibungen">Admin!$A$21:$A$22</definedName>
    <definedName name="DD_Bestaetigung">Admin!$A$64</definedName>
    <definedName name="DD_Energietraeger">Admin!$A$31:$A$36</definedName>
    <definedName name="DD_Gebaeude">Admin!$A$13:$A$19</definedName>
    <definedName name="DD_janein">Admin!$A$24:$A$25</definedName>
    <definedName name="DD_KE">Admin!$A$50:$A$58</definedName>
    <definedName name="DD_Sprachwahl">Admin!$A$60:$A$62</definedName>
    <definedName name="DD_Umweltwaerme">Admin!$A$38:$A$48</definedName>
    <definedName name="DD_Zustand">Admin!$A$27:$A$29</definedName>
    <definedName name="descr_m1">Descrizioni!$B$12</definedName>
    <definedName name="descr_m10">Descrizioni!$B$48</definedName>
    <definedName name="descr_m11">Descrizioni!$B$52</definedName>
    <definedName name="descr_m12">Descrizioni!$B$56</definedName>
    <definedName name="descr_m13">Descrizioni!$B$60</definedName>
    <definedName name="descr_m14">Descrizioni!$B$64</definedName>
    <definedName name="descr_m15">Descrizioni!$B$68</definedName>
    <definedName name="descr_m16">Descrizioni!$B$72</definedName>
    <definedName name="descr_m17">Descrizioni!$B$76</definedName>
    <definedName name="descr_m18">Descrizioni!$B$80</definedName>
    <definedName name="descr_m19">Descrizioni!$B$84</definedName>
    <definedName name="descr_m2">Descrizioni!$B$16</definedName>
    <definedName name="descr_m20">Descrizioni!$B$88</definedName>
    <definedName name="descr_m21">Descrizioni!$B$102</definedName>
    <definedName name="descr_m22">Descrizioni!$B$106</definedName>
    <definedName name="descr_m23">Descrizioni!$B$110</definedName>
    <definedName name="descr_m24">Descrizioni!$B$114</definedName>
    <definedName name="descr_m25">Descrizioni!$B$118</definedName>
    <definedName name="descr_m26">Descrizioni!$B$122</definedName>
    <definedName name="descr_m27">Descrizioni!$B$126</definedName>
    <definedName name="descr_m28">Descrizioni!$B$130</definedName>
    <definedName name="descr_m3">Descrizioni!$B$20</definedName>
    <definedName name="descr_m4">Descrizioni!$B$24</definedName>
    <definedName name="descr_m5">Descrizioni!$B$28</definedName>
    <definedName name="descr_m6">Descrizioni!$B$32</definedName>
    <definedName name="descr_m7">Descrizioni!$B$36</definedName>
    <definedName name="descr_m8">Descrizioni!$B$40</definedName>
    <definedName name="descr_m9">Descrizioni!$B$44</definedName>
    <definedName name="_xlnm.Print_Area" localSheetId="1">Admin!$A$1:$B$61</definedName>
    <definedName name="_xlnm.Print_Area" localSheetId="10">Descrizioni!$B$2:$D$132</definedName>
    <definedName name="_xlnm.Print_Area" localSheetId="4">'Formulario A'!$B$2:$AJ$34</definedName>
    <definedName name="_xlnm.Print_Area" localSheetId="5">'Formulario B'!$B$2:$AU$45,'Formulario B'!$B$47:$AU$90,'Formulario B'!$B$92:$AU$135,'Formulario B'!$B$137:$AU$180,'Formulario B'!$B$182:$AU$225,'Formulario B'!$B$227:$AU$270,'Formulario B'!$B$272:$AU$315</definedName>
    <definedName name="_xlnm.Print_Area" localSheetId="6">'Formulario C'!$B$2:$R$47</definedName>
    <definedName name="_xlnm.Print_Area" localSheetId="7">'Formulario D'!$B$2:$N$48</definedName>
    <definedName name="_xlnm.Print_Area" localSheetId="8">'Formulario E'!$B$2:$R$42</definedName>
    <definedName name="_xlnm.Print_Area" localSheetId="9">'Formulario F1 + F2'!$B$2:$V$38,'Formulario F1 + F2'!$B$40:$V$79</definedName>
    <definedName name="_xlnm.Print_Area" localSheetId="3">Frontespizio!$B$2:$O$27</definedName>
    <definedName name="_xlnm.Print_Area" localSheetId="2">'Guida rapida'!$B$2:$M$44</definedName>
    <definedName name="_xlnm.Print_Area" localSheetId="11">Rapporto!$B$2:$T$112</definedName>
    <definedName name="_xlnm.Print_Area" localSheetId="0">Sprachen!$E$4:$N$726</definedName>
    <definedName name="EM_Energietraeger">Admin!$D$31:$D$36</definedName>
    <definedName name="Energieflussdiagramm">Sprachen!$H$22</definedName>
    <definedName name="FormularB1">'Formulario B'!$2:$45</definedName>
    <definedName name="FormularB10">'Formulario B'!$404:$447</definedName>
    <definedName name="FormularB2">'Formulario B'!$47:$90</definedName>
    <definedName name="FormularB3">'Formulario B'!$92:$135</definedName>
    <definedName name="FormularB4">'Formulario B'!$137:$180</definedName>
    <definedName name="FormularB5">'Formulario B'!$182:$225</definedName>
    <definedName name="FormularB6">'Formulario B'!$227:$270</definedName>
    <definedName name="FormularB7">'Formulario B'!$272:$315</definedName>
    <definedName name="FormularB8">'Formulario B'!$316:$359</definedName>
    <definedName name="FormularB9">'Formulario B'!$360:$403</definedName>
    <definedName name="fusszeile_links">Sprachen!$H$6</definedName>
    <definedName name="fusszeile_mitte">Sprachen!$H$7</definedName>
    <definedName name="fusszeile_rechts">Sprachen!$H$8</definedName>
    <definedName name="massnahme1">'Formulario E'!$C$13</definedName>
    <definedName name="massnahme10">'Formulario E'!$C$22</definedName>
    <definedName name="massnahme11">'Formulario E'!$C$23</definedName>
    <definedName name="massnahme12">'Formulario E'!$C$24</definedName>
    <definedName name="massnahme13">'Formulario E'!$C$25</definedName>
    <definedName name="massnahme14">'Formulario E'!$C$26</definedName>
    <definedName name="massnahme15">'Formulario E'!$C$28</definedName>
    <definedName name="massnahme16">'Formulario E'!$C$29</definedName>
    <definedName name="massnahme17">'Formulario E'!$C$30</definedName>
    <definedName name="massnahme18">'Formulario E'!$C$31</definedName>
    <definedName name="massnahme19">'Formulario E'!$C$32</definedName>
    <definedName name="massnahme2">'Formulario E'!$C$14</definedName>
    <definedName name="massnahme20">'Formulario E'!$C$33</definedName>
    <definedName name="massnahme21">'Formulario F1 + F2'!$C$55</definedName>
    <definedName name="massnahme22">'Formulario F1 + F2'!$C$56</definedName>
    <definedName name="massnahme23">'Formulario F1 + F2'!$C$57</definedName>
    <definedName name="massnahme24">'Formulario F1 + F2'!$C$58</definedName>
    <definedName name="massnahme25">'Formulario F1 + F2'!$C$59</definedName>
    <definedName name="massnahme26">'Formulario F1 + F2'!$C$60</definedName>
    <definedName name="massnahme27">'Formulario F1 + F2'!$C$61</definedName>
    <definedName name="massnahme28">'Formulario F1 + F2'!$C$62</definedName>
    <definedName name="massnahme3">'Formulario E'!$C$15</definedName>
    <definedName name="massnahme4">'Formulario E'!$C$16</definedName>
    <definedName name="massnahme5">'Formulario E'!$C$17</definedName>
    <definedName name="massnahme6">'Formulario E'!$C$18</definedName>
    <definedName name="massnahme7">'Formulario E'!$C$19</definedName>
    <definedName name="massnahme8">'Formulario E'!$C$20</definedName>
    <definedName name="massnahme9">'Formulario E'!$C$21</definedName>
    <definedName name="massnahmenbeschreibung1">Descrizioni!$11:$14</definedName>
    <definedName name="massnahmenbeschreibung10">Descrizioni!$47:$50</definedName>
    <definedName name="massnahmenbeschreibung11">Descrizioni!$51:$54</definedName>
    <definedName name="massnahmenbeschreibung12">Descrizioni!$55:$58</definedName>
    <definedName name="massnahmenbeschreibung13">Descrizioni!$59:$62</definedName>
    <definedName name="massnahmenbeschreibung14">Descrizioni!$63:$66</definedName>
    <definedName name="massnahmenbeschreibung15">Descrizioni!$67:$70</definedName>
    <definedName name="massnahmenbeschreibung16">Descrizioni!$71:$74</definedName>
    <definedName name="massnahmenbeschreibung17">Descrizioni!$75:$78</definedName>
    <definedName name="massnahmenbeschreibung18">Descrizioni!$79:$82</definedName>
    <definedName name="massnahmenbeschreibung19">Descrizioni!$83:$86</definedName>
    <definedName name="massnahmenbeschreibung2">Descrizioni!$15:$18</definedName>
    <definedName name="massnahmenbeschreibung20">Descrizioni!$87:$90</definedName>
    <definedName name="massnahmenbeschreibung21">Descrizioni!$101:$104</definedName>
    <definedName name="massnahmenbeschreibung22">Descrizioni!$105:$108</definedName>
    <definedName name="massnahmenbeschreibung23">Descrizioni!$109:$112</definedName>
    <definedName name="massnahmenbeschreibung24">Descrizioni!$113:$116</definedName>
    <definedName name="massnahmenbeschreibung25">Descrizioni!$117:$120</definedName>
    <definedName name="massnahmenbeschreibung26">Descrizioni!$121:$124</definedName>
    <definedName name="massnahmenbeschreibung27">Descrizioni!$125:$128</definedName>
    <definedName name="massnahmenbeschreibung28">Descrizioni!$129:$132</definedName>
    <definedName name="massnahmenbeschreibung3">Descrizioni!$19:$22</definedName>
    <definedName name="massnahmenbeschreibung4">Descrizioni!$23:$26</definedName>
    <definedName name="massnahmenbeschreibung5">Descrizioni!$27:$30</definedName>
    <definedName name="massnahmenbeschreibung6">Descrizioni!$31:$34</definedName>
    <definedName name="massnahmenbeschreibung7">Descrizioni!$35:$38</definedName>
    <definedName name="massnahmenbeschreibung8">Descrizioni!$39:$42</definedName>
    <definedName name="massnahmenbeschreibung9">Descrizioni!$43:$46</definedName>
    <definedName name="snipping_tool_fehler">Sprachen!$H$21</definedName>
    <definedName name="Sprache">'Guida rapida'!$D$6</definedName>
    <definedName name="Übertragung_erfolgt">Sprachen!$H$20</definedName>
    <definedName name="Version">Admin!$B$4</definedName>
    <definedName name="Versionsdatum">Admin!$B$5</definedName>
    <definedName name="Z_B2E9B8AF_852F_4064_8C1D_BCF9CAE8288A_.wvu.PrintArea" localSheetId="1" hidden="1">Admin!#REF!</definedName>
    <definedName name="Z_B2E9B8AF_852F_4064_8C1D_BCF9CAE8288A_.wvu.PrintArea" localSheetId="10" hidden="1">Descrizioni!$B$2:$G$14</definedName>
    <definedName name="Z_B2E9B8AF_852F_4064_8C1D_BCF9CAE8288A_.wvu.PrintArea" localSheetId="4" hidden="1">'Formulario A'!$B$2:$AJ$34</definedName>
    <definedName name="Z_B2E9B8AF_852F_4064_8C1D_BCF9CAE8288A_.wvu.PrintArea" localSheetId="5" hidden="1">'Formulario B'!$B$2:$AU$45</definedName>
    <definedName name="Z_B2E9B8AF_852F_4064_8C1D_BCF9CAE8288A_.wvu.PrintArea" localSheetId="6" hidden="1">'Formulario C'!$B$2:$R$48</definedName>
    <definedName name="Z_B2E9B8AF_852F_4064_8C1D_BCF9CAE8288A_.wvu.PrintArea" localSheetId="7" hidden="1">'Formulario D'!$B$2:$L$48</definedName>
    <definedName name="Z_B2E9B8AF_852F_4064_8C1D_BCF9CAE8288A_.wvu.PrintArea" localSheetId="8" hidden="1">'Formulario E'!$B$2:$Q$41</definedName>
    <definedName name="Z_B2E9B8AF_852F_4064_8C1D_BCF9CAE8288A_.wvu.PrintArea" localSheetId="9" hidden="1">'Formulario F1 + F2'!$B$2:$R$78</definedName>
    <definedName name="Z_B2E9B8AF_852F_4064_8C1D_BCF9CAE8288A_.wvu.PrintArea" localSheetId="3" hidden="1">Frontespizio!$B$2:$O$27</definedName>
    <definedName name="Z_B2E9B8AF_852F_4064_8C1D_BCF9CAE8288A_.wvu.PrintArea" localSheetId="2" hidden="1">'Guida rapida'!#REF!</definedName>
    <definedName name="Z_B2E9B8AF_852F_4064_8C1D_BCF9CAE8288A_.wvu.PrintArea" localSheetId="11" hidden="1">Rapporto!#REF!</definedName>
    <definedName name="Z_B2E9B8AF_852F_4064_8C1D_BCF9CAE8288A_.wvu.PrintArea" localSheetId="0" hidden="1">Sprachen!#REF!</definedName>
  </definedNames>
  <calcPr calcId="191029"/>
  <customWorkbookViews>
    <customWorkbookView name="Philipp Dudli - Persönliche Ansicht" guid="{B2E9B8AF-852F-4064-8C1D-BCF9CAE8288A}" mergeInterval="0" personalView="1" maximized="1" xWindow="1" yWindow="1" windowWidth="1676"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9" i="4" l="1"/>
  <c r="B1" i="13"/>
  <c r="B2" i="13" s="1"/>
  <c r="E15" i="5"/>
  <c r="H69" i="8"/>
  <c r="H68" i="8"/>
  <c r="F22" i="4"/>
  <c r="G22" i="4"/>
  <c r="H22" i="4"/>
  <c r="I22" i="4"/>
  <c r="J22" i="4"/>
  <c r="J8" i="4" l="1"/>
  <c r="J11" i="4" s="1"/>
  <c r="E12" i="5"/>
  <c r="O30" i="4" l="1"/>
  <c r="O31" i="4"/>
  <c r="G7" i="8"/>
  <c r="F7" i="8"/>
  <c r="H99" i="8" l="1"/>
  <c r="H98" i="8"/>
  <c r="H81" i="8"/>
  <c r="H186" i="8" l="1"/>
  <c r="E7" i="8" l="1"/>
  <c r="N62" i="7" l="1"/>
  <c r="M62" i="7"/>
  <c r="N61" i="7"/>
  <c r="M61" i="7"/>
  <c r="N60" i="7"/>
  <c r="M60" i="7"/>
  <c r="N59" i="7"/>
  <c r="M59" i="7"/>
  <c r="N58" i="7"/>
  <c r="M58" i="7"/>
  <c r="N57" i="7"/>
  <c r="M57" i="7"/>
  <c r="N56" i="7"/>
  <c r="M56" i="7"/>
  <c r="N55" i="7"/>
  <c r="M55" i="7"/>
  <c r="M33" i="6"/>
  <c r="L33" i="6"/>
  <c r="M32" i="6"/>
  <c r="L32" i="6"/>
  <c r="M31" i="6"/>
  <c r="L31" i="6"/>
  <c r="M30" i="6"/>
  <c r="L30" i="6"/>
  <c r="M29" i="6"/>
  <c r="L29" i="6"/>
  <c r="M28" i="6"/>
  <c r="L28" i="6"/>
  <c r="M26" i="6"/>
  <c r="L26" i="6"/>
  <c r="M25" i="6"/>
  <c r="L25" i="6"/>
  <c r="M24" i="6"/>
  <c r="L24" i="6"/>
  <c r="M23" i="6"/>
  <c r="L23" i="6"/>
  <c r="M22" i="6"/>
  <c r="L22" i="6"/>
  <c r="M21" i="6"/>
  <c r="L21" i="6"/>
  <c r="M20" i="6"/>
  <c r="L20" i="6"/>
  <c r="M19" i="6"/>
  <c r="L19" i="6"/>
  <c r="M18" i="6"/>
  <c r="L18" i="6"/>
  <c r="M17" i="6"/>
  <c r="L17" i="6"/>
  <c r="M16" i="6"/>
  <c r="L16" i="6"/>
  <c r="M15" i="6"/>
  <c r="L15" i="6"/>
  <c r="M14" i="6"/>
  <c r="L14" i="6"/>
  <c r="E744" i="8" l="1"/>
  <c r="K62" i="7"/>
  <c r="K61" i="7"/>
  <c r="K60" i="7"/>
  <c r="K59" i="7"/>
  <c r="K58" i="7"/>
  <c r="K57" i="7"/>
  <c r="K56" i="7"/>
  <c r="K55" i="7"/>
  <c r="E484" i="8"/>
  <c r="J33" i="6" l="1"/>
  <c r="J32" i="6"/>
  <c r="J31" i="6"/>
  <c r="J30" i="6"/>
  <c r="J29" i="6"/>
  <c r="J28" i="6"/>
  <c r="J26" i="6"/>
  <c r="J25" i="6"/>
  <c r="J24" i="6"/>
  <c r="J23" i="6"/>
  <c r="J22" i="6"/>
  <c r="J21" i="6"/>
  <c r="J20" i="6"/>
  <c r="J19" i="6"/>
  <c r="J18" i="6"/>
  <c r="J17" i="6"/>
  <c r="J16" i="6"/>
  <c r="J15" i="6"/>
  <c r="D21" i="4"/>
  <c r="F25" i="4" s="1" a="1"/>
  <c r="D17" i="4"/>
  <c r="D16" i="4"/>
  <c r="D15" i="4"/>
  <c r="D14" i="4"/>
  <c r="D13" i="4"/>
  <c r="H53" i="8"/>
  <c r="D10" i="4" s="1"/>
  <c r="J25" i="4" l="1" a="1"/>
  <c r="J25" i="4" s="1"/>
  <c r="G25" i="4" a="1"/>
  <c r="G25" i="4" s="1"/>
  <c r="O18" i="11" s="1"/>
  <c r="H25" i="4" a="1"/>
  <c r="H25" i="4" s="1"/>
  <c r="P18" i="11" s="1"/>
  <c r="I25" i="4" a="1"/>
  <c r="I25" i="4" s="1"/>
  <c r="S18" i="11" s="1"/>
  <c r="F25" i="4"/>
  <c r="N18" i="11" s="1"/>
  <c r="A63" i="13"/>
  <c r="P10" i="7"/>
  <c r="T18" i="11" l="1"/>
  <c r="J47" i="7"/>
  <c r="N108" i="11"/>
  <c r="O61" i="7"/>
  <c r="S61" i="7" s="1"/>
  <c r="O60" i="7"/>
  <c r="S60" i="7" s="1"/>
  <c r="O59" i="7"/>
  <c r="S59" i="7" s="1"/>
  <c r="O58" i="7"/>
  <c r="S58" i="7" s="1"/>
  <c r="O57" i="7"/>
  <c r="S57" i="7" s="1"/>
  <c r="O62" i="7"/>
  <c r="S62" i="7" s="1"/>
  <c r="L62" i="7"/>
  <c r="L61" i="7"/>
  <c r="L60" i="7"/>
  <c r="L59" i="7"/>
  <c r="L58" i="7"/>
  <c r="L57" i="7"/>
  <c r="J62" i="7"/>
  <c r="J61" i="7"/>
  <c r="J60" i="7"/>
  <c r="J59" i="7"/>
  <c r="J58" i="7"/>
  <c r="J57" i="7"/>
  <c r="L56" i="7"/>
  <c r="J56" i="7"/>
  <c r="O55" i="7"/>
  <c r="S55" i="7" s="1"/>
  <c r="J55" i="7"/>
  <c r="O56" i="7" l="1"/>
  <c r="S56" i="7" s="1"/>
  <c r="F6" i="2" l="1"/>
  <c r="H21" i="8" l="1"/>
  <c r="AB7" i="2" l="1"/>
  <c r="S7" i="2"/>
  <c r="F7" i="2"/>
  <c r="H189" i="8"/>
  <c r="H188" i="8"/>
  <c r="AW238" i="3"/>
  <c r="AW13" i="3"/>
  <c r="AW148" i="3"/>
  <c r="AV415" i="3"/>
  <c r="AX13" i="3"/>
  <c r="AW193" i="3"/>
  <c r="AV148" i="3"/>
  <c r="AW415" i="3"/>
  <c r="AW327" i="3"/>
  <c r="AX238" i="3"/>
  <c r="AV103" i="3"/>
  <c r="AW371" i="3"/>
  <c r="AX148" i="3"/>
  <c r="AV327" i="3"/>
  <c r="AX327" i="3"/>
  <c r="AV13" i="3"/>
  <c r="AX103" i="3"/>
  <c r="AX193" i="3"/>
  <c r="AV193" i="3"/>
  <c r="AX371" i="3"/>
  <c r="AW103" i="3"/>
  <c r="AX415" i="3"/>
  <c r="AV371" i="3"/>
  <c r="AX283" i="3"/>
  <c r="AW58" i="3"/>
  <c r="AW283" i="3"/>
  <c r="AX58" i="3"/>
  <c r="AV238" i="3"/>
  <c r="AV58" i="3"/>
  <c r="AV283" i="3"/>
  <c r="H257" i="8" l="1"/>
  <c r="H185" i="8"/>
  <c r="H184" i="8"/>
  <c r="H259" i="8"/>
  <c r="AX56" i="3"/>
  <c r="AX325" i="3"/>
  <c r="AW11" i="3"/>
  <c r="AW369" i="3"/>
  <c r="AV146" i="3"/>
  <c r="AW281" i="3"/>
  <c r="AW325" i="3"/>
  <c r="AX369" i="3"/>
  <c r="AX191" i="3"/>
  <c r="AX236" i="3"/>
  <c r="AV325" i="3"/>
  <c r="AV101" i="3"/>
  <c r="AW146" i="3"/>
  <c r="AV236" i="3"/>
  <c r="AV56" i="3"/>
  <c r="AV369" i="3"/>
  <c r="AW236" i="3"/>
  <c r="AV11" i="3"/>
  <c r="AV413" i="3"/>
  <c r="AW101" i="3"/>
  <c r="AX146" i="3"/>
  <c r="AW56" i="3"/>
  <c r="AV281" i="3"/>
  <c r="AX281" i="3"/>
  <c r="AW413" i="3"/>
  <c r="AW191" i="3"/>
  <c r="AX11" i="3"/>
  <c r="AX413" i="3"/>
  <c r="AV191" i="3"/>
  <c r="AX101" i="3"/>
  <c r="H31" i="8" l="1"/>
  <c r="A23" i="13" s="1"/>
  <c r="H32" i="8"/>
  <c r="A24" i="13" s="1"/>
  <c r="H33" i="8"/>
  <c r="A25" i="13" s="1"/>
  <c r="H207" i="8"/>
  <c r="H273" i="8"/>
  <c r="H272" i="8"/>
  <c r="AG287" i="3" l="1"/>
  <c r="AG152" i="3"/>
  <c r="AG331" i="3"/>
  <c r="AG375" i="3"/>
  <c r="AG419" i="3"/>
  <c r="AG242" i="3"/>
  <c r="AG62" i="3"/>
  <c r="AG107" i="3"/>
  <c r="AG197" i="3"/>
  <c r="AG17" i="3"/>
  <c r="H322" i="8"/>
  <c r="L12" i="5" s="1"/>
  <c r="H319" i="8"/>
  <c r="I13" i="5" s="1"/>
  <c r="C13" i="5"/>
  <c r="D13" i="5"/>
  <c r="H271" i="8"/>
  <c r="B12" i="5" s="1"/>
  <c r="H342" i="8"/>
  <c r="H343" i="8"/>
  <c r="H352" i="8"/>
  <c r="H353" i="8"/>
  <c r="H349" i="8"/>
  <c r="H348" i="8"/>
  <c r="H347" i="8"/>
  <c r="H350" i="8"/>
  <c r="H351" i="8"/>
  <c r="H63" i="8"/>
  <c r="H64" i="8"/>
  <c r="H56" i="8"/>
  <c r="Q12" i="5"/>
  <c r="R12" i="5"/>
  <c r="O13" i="5"/>
  <c r="H252" i="8" l="1"/>
  <c r="B10" i="4" s="1"/>
  <c r="H251" i="8"/>
  <c r="I11" i="4" s="1"/>
  <c r="F11" i="4" l="1"/>
  <c r="G11" i="4"/>
  <c r="H11" i="4"/>
  <c r="H591" i="8"/>
  <c r="C12" i="12" s="1"/>
  <c r="H592" i="8"/>
  <c r="C16" i="12" s="1"/>
  <c r="H593" i="8"/>
  <c r="C20" i="12" s="1"/>
  <c r="H594" i="8"/>
  <c r="C24" i="12" s="1"/>
  <c r="H595" i="8"/>
  <c r="C28" i="12" s="1"/>
  <c r="H596" i="8"/>
  <c r="C32" i="12" s="1"/>
  <c r="H597" i="8"/>
  <c r="C36" i="12" s="1"/>
  <c r="H598" i="8"/>
  <c r="C40" i="12" s="1"/>
  <c r="H599" i="8"/>
  <c r="C44" i="12" s="1"/>
  <c r="H600" i="8"/>
  <c r="C48" i="12" s="1"/>
  <c r="H601" i="8"/>
  <c r="C52" i="12" s="1"/>
  <c r="H602" i="8"/>
  <c r="C56" i="12" s="1"/>
  <c r="H603" i="8"/>
  <c r="C60" i="12" s="1"/>
  <c r="H604" i="8"/>
  <c r="C64" i="12" s="1"/>
  <c r="H605" i="8"/>
  <c r="C68" i="12" s="1"/>
  <c r="H606" i="8"/>
  <c r="C72" i="12" s="1"/>
  <c r="H607" i="8"/>
  <c r="C76" i="12" s="1"/>
  <c r="H608" i="8"/>
  <c r="C80" i="12" s="1"/>
  <c r="H609" i="8"/>
  <c r="C84" i="12" s="1"/>
  <c r="H610" i="8"/>
  <c r="C88" i="12" s="1"/>
  <c r="H611" i="8"/>
  <c r="C102" i="12" s="1"/>
  <c r="H612" i="8"/>
  <c r="C106" i="12" s="1"/>
  <c r="H613" i="8"/>
  <c r="C110" i="12" s="1"/>
  <c r="H614" i="8"/>
  <c r="C114" i="12" s="1"/>
  <c r="H615" i="8"/>
  <c r="C118" i="12" s="1"/>
  <c r="H616" i="8"/>
  <c r="C122" i="12" s="1"/>
  <c r="H617" i="8"/>
  <c r="C126" i="12" s="1"/>
  <c r="H618" i="8"/>
  <c r="C130" i="12" s="1"/>
  <c r="B21" i="11" l="1"/>
  <c r="H297" i="8" l="1"/>
  <c r="H298" i="8"/>
  <c r="H291" i="8"/>
  <c r="H57" i="8" l="1"/>
  <c r="H58" i="8"/>
  <c r="H59" i="8"/>
  <c r="H60" i="8"/>
  <c r="H61" i="8"/>
  <c r="H62" i="8"/>
  <c r="H65" i="8"/>
  <c r="H66" i="8"/>
  <c r="H67" i="8"/>
  <c r="H55" i="8"/>
  <c r="H214" i="8" l="1"/>
  <c r="AS56" i="3" s="1"/>
  <c r="H776" i="8"/>
  <c r="H775" i="8"/>
  <c r="H774" i="8"/>
  <c r="H771" i="8"/>
  <c r="H770" i="8"/>
  <c r="H767" i="8"/>
  <c r="H769" i="8"/>
  <c r="H764" i="8"/>
  <c r="H763" i="8"/>
  <c r="H762" i="8"/>
  <c r="H761" i="8"/>
  <c r="H760" i="8"/>
  <c r="H759" i="8"/>
  <c r="H758" i="8"/>
  <c r="H757" i="8"/>
  <c r="H754" i="8"/>
  <c r="H751" i="8"/>
  <c r="H748" i="8"/>
  <c r="H746" i="8"/>
  <c r="H745" i="8"/>
  <c r="H744" i="8"/>
  <c r="H743" i="8"/>
  <c r="H742" i="8"/>
  <c r="H741" i="8"/>
  <c r="H740" i="8"/>
  <c r="H739" i="8"/>
  <c r="H738" i="8"/>
  <c r="H737" i="8"/>
  <c r="H736" i="8"/>
  <c r="H735" i="8"/>
  <c r="H734" i="8"/>
  <c r="H733" i="8"/>
  <c r="H732" i="8"/>
  <c r="H731" i="8"/>
  <c r="H730" i="8"/>
  <c r="H729" i="8"/>
  <c r="H728" i="8"/>
  <c r="H726" i="8"/>
  <c r="H725" i="8"/>
  <c r="H724" i="8"/>
  <c r="H723" i="8"/>
  <c r="H722" i="8"/>
  <c r="H721" i="8"/>
  <c r="H720" i="8"/>
  <c r="H716" i="8"/>
  <c r="H715" i="8"/>
  <c r="H714" i="8"/>
  <c r="H713" i="8"/>
  <c r="H710" i="8"/>
  <c r="H709" i="8"/>
  <c r="H707" i="8"/>
  <c r="H706" i="8"/>
  <c r="H705" i="8"/>
  <c r="H701" i="8"/>
  <c r="H699" i="8"/>
  <c r="H697" i="8"/>
  <c r="H695" i="8"/>
  <c r="H693" i="8"/>
  <c r="H691" i="8"/>
  <c r="H689" i="8"/>
  <c r="H687" i="8"/>
  <c r="H685" i="8"/>
  <c r="H683" i="8"/>
  <c r="H681" i="8"/>
  <c r="H679" i="8"/>
  <c r="H677" i="8"/>
  <c r="H675" i="8"/>
  <c r="H673" i="8"/>
  <c r="H671" i="8"/>
  <c r="H669" i="8"/>
  <c r="H667" i="8"/>
  <c r="H665" i="8"/>
  <c r="H663" i="8"/>
  <c r="H661" i="8"/>
  <c r="H659" i="8"/>
  <c r="H657" i="8"/>
  <c r="H655" i="8"/>
  <c r="H653" i="8"/>
  <c r="H651" i="8"/>
  <c r="H649" i="8"/>
  <c r="H648" i="8"/>
  <c r="H647" i="8"/>
  <c r="H619" i="8"/>
  <c r="H589" i="8"/>
  <c r="H587" i="8"/>
  <c r="H585" i="8"/>
  <c r="H583" i="8"/>
  <c r="H581" i="8"/>
  <c r="H579" i="8"/>
  <c r="H577" i="8"/>
  <c r="H575" i="8"/>
  <c r="H568" i="8"/>
  <c r="H567" i="8"/>
  <c r="H565" i="8"/>
  <c r="H563" i="8"/>
  <c r="H561" i="8"/>
  <c r="H559" i="8"/>
  <c r="H557" i="8"/>
  <c r="H555" i="8"/>
  <c r="H553" i="8"/>
  <c r="H551" i="8"/>
  <c r="H549" i="8"/>
  <c r="H547" i="8"/>
  <c r="H545" i="8"/>
  <c r="H543" i="8"/>
  <c r="H541" i="8"/>
  <c r="H539" i="8"/>
  <c r="H537" i="8"/>
  <c r="H535" i="8"/>
  <c r="H533" i="8"/>
  <c r="H531" i="8"/>
  <c r="H529" i="8"/>
  <c r="H528" i="8"/>
  <c r="H527" i="8"/>
  <c r="B12" i="12" s="1"/>
  <c r="H526" i="8"/>
  <c r="H525" i="8"/>
  <c r="H524" i="8"/>
  <c r="H523" i="8"/>
  <c r="H522" i="8"/>
  <c r="H521" i="8"/>
  <c r="H520" i="8"/>
  <c r="H519" i="8"/>
  <c r="H515" i="8"/>
  <c r="H513" i="8"/>
  <c r="H512" i="8"/>
  <c r="H511" i="8"/>
  <c r="H509" i="8"/>
  <c r="H508" i="8"/>
  <c r="H507" i="8"/>
  <c r="H506" i="8"/>
  <c r="H505" i="8"/>
  <c r="H504" i="8"/>
  <c r="H499" i="8"/>
  <c r="H498" i="8"/>
  <c r="H497" i="8"/>
  <c r="H496" i="8"/>
  <c r="H495" i="8"/>
  <c r="H494" i="8"/>
  <c r="H493" i="8"/>
  <c r="H492" i="8"/>
  <c r="H491" i="8"/>
  <c r="H490" i="8"/>
  <c r="H489" i="8"/>
  <c r="H488" i="8"/>
  <c r="H487" i="8"/>
  <c r="H484" i="8"/>
  <c r="H482" i="8"/>
  <c r="H481" i="8"/>
  <c r="H480" i="8"/>
  <c r="H479" i="8"/>
  <c r="H476" i="8"/>
  <c r="H503" i="8"/>
  <c r="H475" i="8"/>
  <c r="H502" i="8"/>
  <c r="H474" i="8"/>
  <c r="H470" i="8"/>
  <c r="H457" i="8"/>
  <c r="H442" i="8"/>
  <c r="H441" i="8"/>
  <c r="H437" i="8"/>
  <c r="H436" i="8"/>
  <c r="H434" i="8"/>
  <c r="H432" i="8"/>
  <c r="H430" i="8"/>
  <c r="H429" i="8"/>
  <c r="H427" i="8"/>
  <c r="H426" i="8"/>
  <c r="H425" i="8"/>
  <c r="H433" i="8"/>
  <c r="H421" i="8"/>
  <c r="H420" i="8"/>
  <c r="H418"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501" i="8"/>
  <c r="H391" i="8"/>
  <c r="H390" i="8"/>
  <c r="H388" i="8"/>
  <c r="H386" i="8"/>
  <c r="H472" i="8"/>
  <c r="H385" i="8"/>
  <c r="H384" i="8"/>
  <c r="H383" i="8"/>
  <c r="H382" i="8"/>
  <c r="H466" i="8"/>
  <c r="H381" i="8"/>
  <c r="H465" i="8"/>
  <c r="H380" i="8"/>
  <c r="H379" i="8"/>
  <c r="H376" i="8"/>
  <c r="H375" i="8"/>
  <c r="H373" i="8"/>
  <c r="H372" i="8"/>
  <c r="H371" i="8"/>
  <c r="H370" i="8"/>
  <c r="H369" i="8"/>
  <c r="H368" i="8"/>
  <c r="H367" i="8"/>
  <c r="H439" i="8"/>
  <c r="H366" i="8"/>
  <c r="H365" i="8"/>
  <c r="H364" i="8"/>
  <c r="H435" i="8"/>
  <c r="H363" i="8"/>
  <c r="H362" i="8"/>
  <c r="H361" i="8"/>
  <c r="H360" i="8"/>
  <c r="H423" i="8"/>
  <c r="H355" i="8"/>
  <c r="H354" i="8"/>
  <c r="H346" i="8"/>
  <c r="H345" i="8"/>
  <c r="H344" i="8"/>
  <c r="H341" i="8"/>
  <c r="H340" i="8"/>
  <c r="H335" i="8"/>
  <c r="H332" i="8"/>
  <c r="H331" i="8"/>
  <c r="H330" i="8"/>
  <c r="H329" i="8"/>
  <c r="H328" i="8"/>
  <c r="H326" i="8"/>
  <c r="H325" i="8"/>
  <c r="H324" i="8"/>
  <c r="H323" i="8"/>
  <c r="H321" i="8"/>
  <c r="H320" i="8"/>
  <c r="H318" i="8"/>
  <c r="H312" i="8"/>
  <c r="H311" i="8"/>
  <c r="H316" i="8"/>
  <c r="H310" i="8"/>
  <c r="H307" i="8"/>
  <c r="H306" i="8"/>
  <c r="H305" i="8"/>
  <c r="H304" i="8"/>
  <c r="H303" i="8"/>
  <c r="H302" i="8"/>
  <c r="H301" i="8"/>
  <c r="H300" i="8"/>
  <c r="H299" i="8"/>
  <c r="H296" i="8"/>
  <c r="H295" i="8"/>
  <c r="H294" i="8"/>
  <c r="H293" i="8"/>
  <c r="H292" i="8"/>
  <c r="H290" i="8"/>
  <c r="H289" i="8"/>
  <c r="H288" i="8"/>
  <c r="H287" i="8"/>
  <c r="H285" i="8"/>
  <c r="H284" i="8"/>
  <c r="H283" i="8"/>
  <c r="H282" i="8"/>
  <c r="H281" i="8"/>
  <c r="H280" i="8"/>
  <c r="H279" i="8"/>
  <c r="H327" i="8"/>
  <c r="H278" i="8"/>
  <c r="H277" i="8"/>
  <c r="H276" i="8"/>
  <c r="H275" i="8"/>
  <c r="H274" i="8"/>
  <c r="B13" i="5" s="1"/>
  <c r="H270" i="8"/>
  <c r="H269" i="8"/>
  <c r="H268" i="8"/>
  <c r="H267" i="8"/>
  <c r="H266" i="8"/>
  <c r="H265" i="8"/>
  <c r="H264" i="8"/>
  <c r="H263" i="8"/>
  <c r="H262" i="8"/>
  <c r="H258" i="8"/>
  <c r="H256" i="8"/>
  <c r="H255" i="8"/>
  <c r="H253" i="8"/>
  <c r="H254" i="8"/>
  <c r="H250" i="8"/>
  <c r="E10" i="4" s="1"/>
  <c r="H248" i="8"/>
  <c r="H247" i="8"/>
  <c r="H242" i="8"/>
  <c r="H241" i="8"/>
  <c r="H240" i="8"/>
  <c r="H239" i="8"/>
  <c r="H718" i="8"/>
  <c r="H238" i="8"/>
  <c r="H237" i="8"/>
  <c r="B35" i="4" s="1"/>
  <c r="H236" i="8"/>
  <c r="H235" i="8"/>
  <c r="H234" i="8"/>
  <c r="H233" i="8"/>
  <c r="H232" i="8"/>
  <c r="H231" i="8"/>
  <c r="H230" i="8"/>
  <c r="H229" i="8"/>
  <c r="H227" i="8"/>
  <c r="H221" i="8"/>
  <c r="H220" i="8"/>
  <c r="B8" i="4" s="1"/>
  <c r="H219" i="8"/>
  <c r="H215" i="8"/>
  <c r="H213" i="8"/>
  <c r="H212" i="8"/>
  <c r="H211" i="8"/>
  <c r="AM60" i="3" s="1"/>
  <c r="H209" i="8"/>
  <c r="H208" i="8"/>
  <c r="AF56" i="3" s="1"/>
  <c r="H206" i="8"/>
  <c r="H205" i="8"/>
  <c r="H204" i="8"/>
  <c r="H203" i="8"/>
  <c r="AA60" i="3" s="1"/>
  <c r="H202" i="8"/>
  <c r="Y59" i="3" s="1"/>
  <c r="H201" i="8"/>
  <c r="H200" i="8"/>
  <c r="H199" i="8"/>
  <c r="H198" i="8"/>
  <c r="S60" i="3" s="1"/>
  <c r="H197" i="8"/>
  <c r="S56" i="3" s="1"/>
  <c r="H196" i="8"/>
  <c r="H195" i="8"/>
  <c r="H194" i="8"/>
  <c r="I60" i="3" s="1"/>
  <c r="H193" i="8"/>
  <c r="H192" i="8"/>
  <c r="H191" i="8"/>
  <c r="C60" i="3" s="1"/>
  <c r="H190" i="8"/>
  <c r="C59" i="3" s="1"/>
  <c r="H187" i="8"/>
  <c r="C58" i="3" s="1"/>
  <c r="C57" i="3"/>
  <c r="H183" i="8"/>
  <c r="C56" i="3" s="1"/>
  <c r="H182" i="8"/>
  <c r="H181" i="8"/>
  <c r="H180" i="8"/>
  <c r="H179" i="8"/>
  <c r="H178" i="8"/>
  <c r="H177" i="8"/>
  <c r="H176" i="8"/>
  <c r="H175" i="8"/>
  <c r="H174" i="8"/>
  <c r="B61" i="3" s="1"/>
  <c r="H173" i="8"/>
  <c r="H171" i="8"/>
  <c r="H165" i="8"/>
  <c r="H164" i="8"/>
  <c r="H163" i="8"/>
  <c r="H161" i="8"/>
  <c r="H162" i="8"/>
  <c r="H160" i="8"/>
  <c r="H159" i="8"/>
  <c r="H157" i="8"/>
  <c r="H156" i="8"/>
  <c r="H155" i="8"/>
  <c r="H154" i="8"/>
  <c r="H153" i="8"/>
  <c r="H152" i="8"/>
  <c r="H151" i="8"/>
  <c r="H150" i="8"/>
  <c r="H149" i="8"/>
  <c r="H148" i="8"/>
  <c r="H147" i="8"/>
  <c r="H146" i="8"/>
  <c r="H145" i="8"/>
  <c r="H144" i="8"/>
  <c r="H143" i="8"/>
  <c r="H142" i="8"/>
  <c r="H141" i="8"/>
  <c r="H140" i="8"/>
  <c r="H139" i="8"/>
  <c r="H138" i="8"/>
  <c r="H137" i="8"/>
  <c r="H136" i="8"/>
  <c r="H135" i="8"/>
  <c r="H133" i="8"/>
  <c r="H131" i="8"/>
  <c r="H129" i="8"/>
  <c r="H130" i="8"/>
  <c r="H128" i="8"/>
  <c r="H125" i="8"/>
  <c r="H166" i="8"/>
  <c r="H124" i="8"/>
  <c r="H123" i="8"/>
  <c r="H126" i="8"/>
  <c r="H122" i="8"/>
  <c r="H120" i="8"/>
  <c r="H119" i="8"/>
  <c r="H118" i="8"/>
  <c r="H121" i="8"/>
  <c r="H117" i="8"/>
  <c r="H115" i="8"/>
  <c r="H113" i="8"/>
  <c r="H112" i="8"/>
  <c r="H111" i="8"/>
  <c r="H110" i="8"/>
  <c r="H109" i="8"/>
  <c r="H108" i="8"/>
  <c r="H107" i="8"/>
  <c r="H510" i="8"/>
  <c r="H106" i="8"/>
  <c r="H105" i="8"/>
  <c r="H358" i="8"/>
  <c r="H104" i="8"/>
  <c r="H103" i="8"/>
  <c r="H218" i="8"/>
  <c r="H102" i="8"/>
  <c r="H172" i="8"/>
  <c r="H101" i="8"/>
  <c r="H100" i="8"/>
  <c r="H97" i="8"/>
  <c r="H96" i="8"/>
  <c r="H95" i="8"/>
  <c r="H94" i="8"/>
  <c r="H83" i="8"/>
  <c r="H82" i="8"/>
  <c r="H80" i="8"/>
  <c r="H79" i="8"/>
  <c r="H78" i="8"/>
  <c r="H77" i="8"/>
  <c r="H76" i="8"/>
  <c r="H75" i="8"/>
  <c r="H74" i="8"/>
  <c r="H73" i="8"/>
  <c r="H71" i="8"/>
  <c r="H52" i="8"/>
  <c r="H51" i="8"/>
  <c r="H50" i="8"/>
  <c r="H49" i="8"/>
  <c r="H48" i="8"/>
  <c r="H246" i="8"/>
  <c r="H47" i="8"/>
  <c r="H46" i="8"/>
  <c r="H244" i="8"/>
  <c r="H45" i="8"/>
  <c r="H243" i="8"/>
  <c r="H44" i="8"/>
  <c r="A69" i="13" s="1"/>
  <c r="H228" i="8"/>
  <c r="H43" i="8"/>
  <c r="A68" i="13" s="1"/>
  <c r="H42" i="8"/>
  <c r="A67" i="13" s="1"/>
  <c r="H225" i="8"/>
  <c r="H41" i="8"/>
  <c r="A66" i="13" s="1"/>
  <c r="H224" i="8"/>
  <c r="H40" i="8"/>
  <c r="A65" i="13" s="1"/>
  <c r="H223" i="8"/>
  <c r="H39" i="8"/>
  <c r="A64" i="13" s="1"/>
  <c r="H38" i="8"/>
  <c r="H37" i="8"/>
  <c r="H36" i="8"/>
  <c r="H35" i="8"/>
  <c r="H34" i="8"/>
  <c r="H210" i="8"/>
  <c r="H30" i="8"/>
  <c r="H29" i="8"/>
  <c r="H28" i="8"/>
  <c r="H27" i="8"/>
  <c r="H26" i="8"/>
  <c r="H25" i="8"/>
  <c r="H24" i="8"/>
  <c r="H23" i="8"/>
  <c r="H22" i="8"/>
  <c r="H20" i="8"/>
  <c r="H357" i="8"/>
  <c r="H217" i="8"/>
  <c r="H8" i="8"/>
  <c r="H6" i="8"/>
  <c r="H72" i="8"/>
  <c r="O14" i="5"/>
  <c r="P12" i="5"/>
  <c r="O15" i="5"/>
  <c r="K8" i="4"/>
  <c r="O16" i="5"/>
  <c r="O12" i="5"/>
  <c r="J14" i="6" l="1"/>
  <c r="J13" i="6"/>
  <c r="H752" i="8"/>
  <c r="H570" i="8"/>
  <c r="H574" i="8"/>
  <c r="H773" i="8"/>
  <c r="H717" i="8"/>
  <c r="H708" i="8"/>
  <c r="H719" i="8"/>
  <c r="H756" i="8"/>
  <c r="H572" i="8"/>
  <c r="H571" i="8"/>
  <c r="H750" i="8"/>
  <c r="B384" i="3"/>
  <c r="B296" i="3"/>
  <c r="B206" i="3"/>
  <c r="B116" i="3"/>
  <c r="B161" i="3"/>
  <c r="B71" i="3"/>
  <c r="B428" i="3"/>
  <c r="B340" i="3"/>
  <c r="B251" i="3"/>
  <c r="AS419" i="3"/>
  <c r="AS331" i="3"/>
  <c r="AS242" i="3"/>
  <c r="AS152" i="3"/>
  <c r="AS62" i="3"/>
  <c r="AS197" i="3"/>
  <c r="AS107" i="3"/>
  <c r="AS375" i="3"/>
  <c r="AS287" i="3"/>
  <c r="B439" i="3"/>
  <c r="B395" i="3"/>
  <c r="B307" i="3"/>
  <c r="B217" i="3"/>
  <c r="B127" i="3"/>
  <c r="B351" i="3"/>
  <c r="B262" i="3"/>
  <c r="B172" i="3"/>
  <c r="B82" i="3"/>
  <c r="AD375" i="3"/>
  <c r="AD287" i="3"/>
  <c r="AD197" i="3"/>
  <c r="AD107" i="3"/>
  <c r="AD419" i="3"/>
  <c r="AD331" i="3"/>
  <c r="AD242" i="3"/>
  <c r="AD152" i="3"/>
  <c r="AD62" i="3"/>
  <c r="AP242" i="3"/>
  <c r="AP152" i="3"/>
  <c r="AP62" i="3"/>
  <c r="AP419" i="3"/>
  <c r="AP331" i="3"/>
  <c r="AP375" i="3"/>
  <c r="AP287" i="3"/>
  <c r="AP197" i="3"/>
  <c r="AP107" i="3"/>
  <c r="B375" i="3"/>
  <c r="B287" i="3"/>
  <c r="B197" i="3"/>
  <c r="B107" i="3"/>
  <c r="B419" i="3"/>
  <c r="B331" i="3"/>
  <c r="B152" i="3"/>
  <c r="B242" i="3"/>
  <c r="B62" i="3"/>
  <c r="B376" i="3"/>
  <c r="B108" i="3"/>
  <c r="B198" i="3"/>
  <c r="B420" i="3"/>
  <c r="B332" i="3"/>
  <c r="B243" i="3"/>
  <c r="B153" i="3"/>
  <c r="B63" i="3"/>
  <c r="B288" i="3"/>
  <c r="O331" i="3"/>
  <c r="O62" i="3"/>
  <c r="O375" i="3"/>
  <c r="O287" i="3"/>
  <c r="O197" i="3"/>
  <c r="O107" i="3"/>
  <c r="O419" i="3"/>
  <c r="O242" i="3"/>
  <c r="O152" i="3"/>
  <c r="AA419" i="3"/>
  <c r="AA331" i="3"/>
  <c r="AA242" i="3"/>
  <c r="AA152" i="3"/>
  <c r="AA62" i="3"/>
  <c r="AA287" i="3"/>
  <c r="AA375" i="3"/>
  <c r="AA197" i="3"/>
  <c r="AA107" i="3"/>
  <c r="AJ375" i="3"/>
  <c r="AJ287" i="3"/>
  <c r="AJ197" i="3"/>
  <c r="AJ107" i="3"/>
  <c r="AJ242" i="3"/>
  <c r="AJ152" i="3"/>
  <c r="AJ62" i="3"/>
  <c r="AJ419" i="3"/>
  <c r="AJ331" i="3"/>
  <c r="C419" i="3"/>
  <c r="C375" i="3"/>
  <c r="C331" i="3"/>
  <c r="C287" i="3"/>
  <c r="C242" i="3"/>
  <c r="C197" i="3"/>
  <c r="C152" i="3"/>
  <c r="C107" i="3"/>
  <c r="C62" i="3"/>
  <c r="AM331" i="3"/>
  <c r="AM287" i="3"/>
  <c r="AM107" i="3"/>
  <c r="AM242" i="3"/>
  <c r="AM62" i="3"/>
  <c r="AM419" i="3"/>
  <c r="AM375" i="3"/>
  <c r="AM197" i="3"/>
  <c r="AM152" i="3"/>
  <c r="C415" i="3"/>
  <c r="C238" i="3"/>
  <c r="C193" i="3"/>
  <c r="C327" i="3"/>
  <c r="C283" i="3"/>
  <c r="C103" i="3"/>
  <c r="C371" i="3"/>
  <c r="C148" i="3"/>
  <c r="S413" i="3"/>
  <c r="S369" i="3"/>
  <c r="S325" i="3"/>
  <c r="S281" i="3"/>
  <c r="S236" i="3"/>
  <c r="S191" i="3"/>
  <c r="S146" i="3"/>
  <c r="S101" i="3"/>
  <c r="C413" i="3"/>
  <c r="C369" i="3"/>
  <c r="C325" i="3"/>
  <c r="C281" i="3"/>
  <c r="C236" i="3"/>
  <c r="C191" i="3"/>
  <c r="C146" i="3"/>
  <c r="C101" i="3"/>
  <c r="AF413" i="3"/>
  <c r="AF369" i="3"/>
  <c r="AF325" i="3"/>
  <c r="AF281" i="3"/>
  <c r="AF236" i="3"/>
  <c r="AF191" i="3"/>
  <c r="AF146" i="3"/>
  <c r="AF101" i="3"/>
  <c r="AS413" i="3"/>
  <c r="AS369" i="3"/>
  <c r="AS325" i="3"/>
  <c r="AS281" i="3"/>
  <c r="AS236" i="3"/>
  <c r="AS191" i="3"/>
  <c r="AS146" i="3"/>
  <c r="AS101" i="3"/>
  <c r="B418" i="3"/>
  <c r="B241" i="3"/>
  <c r="B374" i="3"/>
  <c r="B196" i="3"/>
  <c r="B330" i="3"/>
  <c r="B151" i="3"/>
  <c r="B286" i="3"/>
  <c r="B106" i="3"/>
  <c r="H772" i="8"/>
  <c r="H116" i="8"/>
  <c r="H222" i="8"/>
  <c r="H226" i="8"/>
  <c r="H245" i="8"/>
  <c r="H134" i="8"/>
  <c r="H127" i="8"/>
  <c r="H424" i="8"/>
  <c r="H459" i="8"/>
  <c r="H500" i="8"/>
  <c r="H469" i="8"/>
  <c r="H486" i="8"/>
  <c r="H514" i="8"/>
  <c r="H517" i="8"/>
  <c r="H573" i="8"/>
  <c r="H765" i="8"/>
  <c r="H249" i="8"/>
  <c r="H313" i="8"/>
  <c r="H448" i="8"/>
  <c r="H536" i="8"/>
  <c r="H538" i="8"/>
  <c r="H540" i="8"/>
  <c r="H546" i="8"/>
  <c r="H542" i="8"/>
  <c r="H158" i="8"/>
  <c r="H315" i="8"/>
  <c r="H455" i="8"/>
  <c r="H387" i="8"/>
  <c r="H712" i="8"/>
  <c r="H337" i="8"/>
  <c r="H446" i="8"/>
  <c r="H454" i="8"/>
  <c r="H477" i="8"/>
  <c r="H483" i="8"/>
  <c r="H339" i="8"/>
  <c r="H378" i="8"/>
  <c r="H445" i="8"/>
  <c r="H578" i="8"/>
  <c r="H696" i="8"/>
  <c r="H664" i="8"/>
  <c r="H682" i="8"/>
  <c r="H690" i="8"/>
  <c r="H576" i="8" l="1"/>
  <c r="H584" i="8"/>
  <c r="H552" i="8"/>
  <c r="H676" i="8"/>
  <c r="H678" i="8"/>
  <c r="H590" i="8"/>
  <c r="H556" i="8"/>
  <c r="H658" i="8"/>
  <c r="H686" i="8"/>
  <c r="H692" i="8"/>
  <c r="H672" i="8"/>
  <c r="H670" i="8"/>
  <c r="H580" i="8"/>
  <c r="H698" i="8"/>
  <c r="H582" i="8"/>
  <c r="H652" i="8"/>
  <c r="H654" i="8"/>
  <c r="H650" i="8"/>
  <c r="H548" i="8"/>
  <c r="H660" i="8"/>
  <c r="H680" i="8"/>
  <c r="H550" i="8"/>
  <c r="H684" i="8"/>
  <c r="H554" i="8"/>
  <c r="H656" i="8"/>
  <c r="H688" i="8"/>
  <c r="H632" i="8"/>
  <c r="H629" i="8"/>
  <c r="H562" i="8"/>
  <c r="H564" i="8"/>
  <c r="H704" i="8"/>
  <c r="H766" i="8"/>
  <c r="H643" i="8"/>
  <c r="H644" i="8"/>
  <c r="H749" i="8"/>
  <c r="H624" i="8"/>
  <c r="H640" i="8"/>
  <c r="H636" i="8"/>
  <c r="H630" i="8"/>
  <c r="H646" i="8"/>
  <c r="H755" i="8"/>
  <c r="H452" i="8"/>
  <c r="H359" i="8"/>
  <c r="H516" i="8"/>
  <c r="H286" i="8"/>
  <c r="H471" i="8"/>
  <c r="H389" i="8"/>
  <c r="H460" i="8"/>
  <c r="H747" i="8"/>
  <c r="H711" i="8"/>
  <c r="H168" i="8"/>
  <c r="H694" i="8"/>
  <c r="H700" i="8"/>
  <c r="H534" i="8"/>
  <c r="H566" i="8"/>
  <c r="H530" i="8"/>
  <c r="H532" i="8"/>
  <c r="H560" i="8"/>
  <c r="H639" i="8"/>
  <c r="H621" i="8"/>
  <c r="H623" i="8"/>
  <c r="H620" i="8"/>
  <c r="H641" i="8"/>
  <c r="H634" i="8"/>
  <c r="H449" i="8"/>
  <c r="H462" i="8"/>
  <c r="H461" i="8"/>
  <c r="H314" i="8"/>
  <c r="H463" i="8"/>
  <c r="H374" i="8"/>
  <c r="H438" i="8"/>
  <c r="H428" i="8"/>
  <c r="H727" i="8"/>
  <c r="H485" i="8"/>
  <c r="H464" i="8"/>
  <c r="H377" i="8"/>
  <c r="H451" i="8"/>
  <c r="H447" i="8"/>
  <c r="H334" i="8"/>
  <c r="H309" i="8"/>
  <c r="H169" i="8"/>
  <c r="H627" i="8"/>
  <c r="H628" i="8"/>
  <c r="H625" i="8"/>
  <c r="H622" i="8"/>
  <c r="H638" i="8"/>
  <c r="H336" i="8"/>
  <c r="H440" i="8"/>
  <c r="H431" i="8"/>
  <c r="H569" i="8"/>
  <c r="H456" i="8"/>
  <c r="H453" i="8"/>
  <c r="H308" i="8"/>
  <c r="H662" i="8"/>
  <c r="H666" i="8"/>
  <c r="H668" i="8"/>
  <c r="H674" i="8"/>
  <c r="H702" i="8"/>
  <c r="H586" i="8"/>
  <c r="H558" i="8"/>
  <c r="H544" i="8"/>
  <c r="H588" i="8"/>
  <c r="H444" i="8"/>
  <c r="H633" i="8"/>
  <c r="H645" i="8"/>
  <c r="H635" i="8"/>
  <c r="H637" i="8"/>
  <c r="H631" i="8"/>
  <c r="H626" i="8"/>
  <c r="H642" i="8"/>
  <c r="H317" i="8"/>
  <c r="H468" i="8"/>
  <c r="H753" i="8"/>
  <c r="H450" i="8"/>
  <c r="H422" i="8"/>
  <c r="H417" i="8"/>
  <c r="H261" i="8"/>
  <c r="H768" i="8"/>
  <c r="H478" i="8"/>
  <c r="H458" i="8"/>
  <c r="H473" i="8"/>
  <c r="H443" i="8"/>
  <c r="H338" i="8"/>
  <c r="H333" i="8"/>
  <c r="H167" i="8"/>
  <c r="B91" i="11" l="1"/>
  <c r="D95" i="12"/>
  <c r="C95" i="12"/>
  <c r="H467" i="8" l="1"/>
  <c r="H7" i="8"/>
  <c r="T91" i="11"/>
  <c r="S74" i="11"/>
  <c r="S73" i="11"/>
  <c r="B74" i="11"/>
  <c r="B111" i="11"/>
  <c r="D48" i="12"/>
  <c r="S91" i="11" l="1"/>
  <c r="T74" i="11"/>
  <c r="T90" i="11"/>
  <c r="S90" i="11"/>
  <c r="B104" i="11"/>
  <c r="B106" i="11"/>
  <c r="D76" i="12"/>
  <c r="B108" i="11"/>
  <c r="T73" i="11"/>
  <c r="B109" i="11"/>
  <c r="B107" i="11"/>
  <c r="B105" i="11"/>
  <c r="B112" i="11"/>
  <c r="D107" i="12" l="1"/>
  <c r="D40" i="12"/>
  <c r="D110" i="12"/>
  <c r="D123" i="12"/>
  <c r="O74" i="11"/>
  <c r="O90" i="11"/>
  <c r="P9" i="7"/>
  <c r="D111" i="12"/>
  <c r="C103" i="12"/>
  <c r="D102" i="12"/>
  <c r="C29" i="12"/>
  <c r="B69" i="12"/>
  <c r="J8" i="7" l="1"/>
  <c r="O49" i="7"/>
  <c r="B24" i="12"/>
  <c r="V61" i="7"/>
  <c r="B16" i="12"/>
  <c r="B20" i="12"/>
  <c r="B32" i="12"/>
  <c r="B5" i="12"/>
  <c r="H9" i="7"/>
  <c r="P8" i="7"/>
  <c r="D106" i="12"/>
  <c r="B29" i="12"/>
  <c r="B21" i="12"/>
  <c r="D89" i="12"/>
  <c r="B17" i="12"/>
  <c r="B25" i="12"/>
  <c r="O73" i="11"/>
  <c r="V51" i="7"/>
  <c r="M74" i="11"/>
  <c r="B19" i="11"/>
  <c r="D103" i="12"/>
  <c r="D118" i="12"/>
  <c r="D45" i="12"/>
  <c r="V62" i="7"/>
  <c r="O91" i="11"/>
  <c r="B16" i="11"/>
  <c r="P49" i="7"/>
  <c r="D115" i="12"/>
  <c r="N74" i="11"/>
  <c r="B6" i="11"/>
  <c r="V56" i="7"/>
  <c r="M91" i="11"/>
  <c r="V55" i="7"/>
  <c r="M90" i="11"/>
  <c r="D119" i="12"/>
  <c r="B18" i="11"/>
  <c r="B7" i="11"/>
  <c r="C131" i="12"/>
  <c r="N91" i="11"/>
  <c r="V49" i="7"/>
  <c r="M73" i="11"/>
  <c r="S49" i="7"/>
  <c r="B103" i="11"/>
  <c r="S47" i="7"/>
  <c r="B102" i="11"/>
  <c r="R51" i="7"/>
  <c r="Q9" i="7"/>
  <c r="B14" i="11"/>
  <c r="B12" i="11"/>
  <c r="B9" i="11"/>
  <c r="B110" i="12"/>
  <c r="D37" i="12"/>
  <c r="C49" i="12"/>
  <c r="D13" i="12"/>
  <c r="C49" i="7"/>
  <c r="Q8" i="7"/>
  <c r="H51" i="7"/>
  <c r="B12" i="6"/>
  <c r="C77" i="12"/>
  <c r="B106" i="12"/>
  <c r="K8" i="7" l="1"/>
  <c r="D16" i="12"/>
  <c r="K7" i="7"/>
  <c r="O7" i="6"/>
  <c r="B96" i="12"/>
  <c r="B17" i="11"/>
  <c r="K9" i="6"/>
  <c r="B20" i="11"/>
  <c r="R16" i="6"/>
  <c r="J9" i="6"/>
  <c r="D127" i="12"/>
  <c r="N9" i="6"/>
  <c r="L7" i="6"/>
  <c r="C85" i="12"/>
  <c r="D25" i="5"/>
  <c r="C25" i="5"/>
  <c r="D20" i="5"/>
  <c r="C20" i="5"/>
  <c r="D18" i="5"/>
  <c r="C18" i="5"/>
  <c r="D15" i="5"/>
  <c r="C15" i="5"/>
  <c r="D12" i="5"/>
  <c r="C12" i="5"/>
  <c r="D14" i="5"/>
  <c r="C14" i="5"/>
  <c r="D16" i="5"/>
  <c r="C16" i="5"/>
  <c r="D9" i="5"/>
  <c r="C9" i="5"/>
  <c r="I29" i="5"/>
  <c r="B32" i="5"/>
  <c r="B33" i="5"/>
  <c r="O51" i="7"/>
  <c r="O6" i="7"/>
  <c r="C45" i="12"/>
  <c r="B28" i="5"/>
  <c r="B29" i="5"/>
  <c r="B30" i="5"/>
  <c r="B34" i="5"/>
  <c r="B40" i="5"/>
  <c r="B44" i="5"/>
  <c r="B45" i="5"/>
  <c r="Q6" i="7"/>
  <c r="D68" i="12"/>
  <c r="E25" i="4"/>
  <c r="E24" i="4"/>
  <c r="C12" i="4"/>
  <c r="D44" i="12"/>
  <c r="F7" i="7"/>
  <c r="V57" i="7"/>
  <c r="B68" i="11"/>
  <c r="B33" i="4"/>
  <c r="D36" i="12"/>
  <c r="D41" i="12"/>
  <c r="I52" i="3"/>
  <c r="I97" i="3"/>
  <c r="I142" i="3"/>
  <c r="I187" i="3"/>
  <c r="I232" i="3"/>
  <c r="I277" i="3"/>
  <c r="I321" i="3"/>
  <c r="I365" i="3"/>
  <c r="I409" i="3"/>
  <c r="AU405" i="3"/>
  <c r="AU404" i="3"/>
  <c r="AU361" i="3"/>
  <c r="AU360" i="3"/>
  <c r="AU317" i="3"/>
  <c r="AU316" i="3"/>
  <c r="AU273" i="3"/>
  <c r="AU272" i="3"/>
  <c r="AU228" i="3"/>
  <c r="AU227" i="3"/>
  <c r="AU183" i="3"/>
  <c r="AU182" i="3"/>
  <c r="AU138" i="3"/>
  <c r="AU137" i="3"/>
  <c r="AU93" i="3"/>
  <c r="AU92" i="3"/>
  <c r="AU48" i="3"/>
  <c r="AU47" i="3"/>
  <c r="H4" i="8"/>
  <c r="D81" i="12"/>
  <c r="B41" i="7"/>
  <c r="B65" i="7"/>
  <c r="B23" i="11"/>
  <c r="B24" i="11"/>
  <c r="B25" i="11"/>
  <c r="B22" i="11"/>
  <c r="F6" i="7"/>
  <c r="P51" i="7"/>
  <c r="B71" i="11"/>
  <c r="C7" i="6"/>
  <c r="D52" i="12"/>
  <c r="D49" i="12"/>
  <c r="D85" i="12"/>
  <c r="B64" i="7"/>
  <c r="B72" i="7"/>
  <c r="C47" i="7"/>
  <c r="E74" i="7"/>
  <c r="R33" i="6"/>
  <c r="B73" i="11"/>
  <c r="B90" i="11"/>
  <c r="R23" i="6"/>
  <c r="D84" i="12"/>
  <c r="R18" i="6"/>
  <c r="B27" i="6"/>
  <c r="D61" i="12"/>
  <c r="B72" i="12"/>
  <c r="B93" i="12"/>
  <c r="D64" i="12"/>
  <c r="N7" i="6"/>
  <c r="F52" i="7"/>
  <c r="C57" i="12"/>
  <c r="P6" i="7"/>
  <c r="B72" i="11"/>
  <c r="B10" i="12"/>
  <c r="B13" i="12"/>
  <c r="D56" i="12"/>
  <c r="M64" i="7"/>
  <c r="B114" i="12"/>
  <c r="C115" i="12"/>
  <c r="D24" i="12"/>
  <c r="O104" i="11"/>
  <c r="O105" i="11"/>
  <c r="B103" i="12"/>
  <c r="F50" i="7"/>
  <c r="H8" i="7"/>
  <c r="F49" i="7"/>
  <c r="B40" i="12"/>
  <c r="B44" i="12"/>
  <c r="B52" i="12"/>
  <c r="B45" i="12"/>
  <c r="B70" i="7"/>
  <c r="B53" i="12"/>
  <c r="B56" i="12"/>
  <c r="B61" i="12"/>
  <c r="B78" i="7"/>
  <c r="B2" i="12"/>
  <c r="B3" i="12"/>
  <c r="W19" i="2"/>
  <c r="Q25" i="11"/>
  <c r="R25" i="11"/>
  <c r="Q20" i="11"/>
  <c r="R20" i="11"/>
  <c r="T14" i="11"/>
  <c r="T25" i="11" s="1"/>
  <c r="X62" i="7"/>
  <c r="X59" i="7"/>
  <c r="W56" i="7"/>
  <c r="X56" i="7"/>
  <c r="X60" i="7"/>
  <c r="X58" i="7"/>
  <c r="W60" i="7"/>
  <c r="Y59" i="7"/>
  <c r="W55" i="7"/>
  <c r="W57" i="7"/>
  <c r="W59" i="7"/>
  <c r="Y57" i="7"/>
  <c r="W62" i="7"/>
  <c r="Y62" i="7"/>
  <c r="Y55" i="7"/>
  <c r="X55" i="7"/>
  <c r="Y58" i="7"/>
  <c r="Y60" i="7"/>
  <c r="X57" i="7"/>
  <c r="W61" i="7"/>
  <c r="W58" i="7"/>
  <c r="X61" i="7"/>
  <c r="Y61" i="7"/>
  <c r="Y56" i="7"/>
  <c r="S14" i="11" l="1"/>
  <c r="S20" i="11" s="1"/>
  <c r="T20" i="11"/>
  <c r="P14" i="11"/>
  <c r="O14" i="11"/>
  <c r="B45" i="7"/>
  <c r="C30" i="2"/>
  <c r="D17" i="12"/>
  <c r="B63" i="7"/>
  <c r="R19" i="6"/>
  <c r="B64" i="12"/>
  <c r="B122" i="12"/>
  <c r="C61" i="12"/>
  <c r="B99" i="12"/>
  <c r="R22" i="6"/>
  <c r="A12" i="13"/>
  <c r="R14" i="6"/>
  <c r="M9" i="6"/>
  <c r="B28" i="11"/>
  <c r="C20" i="2"/>
  <c r="A34" i="13"/>
  <c r="C23" i="4"/>
  <c r="B49" i="12"/>
  <c r="V59" i="7"/>
  <c r="E20" i="10"/>
  <c r="B40" i="7"/>
  <c r="E76" i="7"/>
  <c r="B100" i="12"/>
  <c r="C41" i="12"/>
  <c r="B41" i="12"/>
  <c r="B89" i="11"/>
  <c r="B37" i="12"/>
  <c r="C89" i="12"/>
  <c r="B31" i="13"/>
  <c r="L78" i="7"/>
  <c r="B43" i="7"/>
  <c r="B97" i="12"/>
  <c r="D32" i="12"/>
  <c r="B33" i="12"/>
  <c r="D53" i="12"/>
  <c r="D122" i="12"/>
  <c r="D65" i="12"/>
  <c r="C111" i="12"/>
  <c r="B73" i="12"/>
  <c r="B26" i="11"/>
  <c r="B49" i="7"/>
  <c r="B48" i="12"/>
  <c r="B111" i="12"/>
  <c r="E19" i="10"/>
  <c r="B7" i="6"/>
  <c r="C119" i="12"/>
  <c r="B44" i="7"/>
  <c r="B32" i="7"/>
  <c r="B29" i="11"/>
  <c r="B6" i="12"/>
  <c r="C14" i="4"/>
  <c r="Q7" i="7"/>
  <c r="R26" i="6"/>
  <c r="C107" i="12"/>
  <c r="B68" i="12"/>
  <c r="L34" i="6"/>
  <c r="B60" i="12"/>
  <c r="K51" i="7"/>
  <c r="C15" i="2"/>
  <c r="B25" i="4"/>
  <c r="C15" i="4"/>
  <c r="B11" i="5"/>
  <c r="B3" i="11"/>
  <c r="B27" i="11"/>
  <c r="B57" i="12"/>
  <c r="K50" i="7"/>
  <c r="C14" i="2"/>
  <c r="F10" i="4"/>
  <c r="B2" i="11"/>
  <c r="D131" i="12"/>
  <c r="B65" i="12"/>
  <c r="L8" i="7"/>
  <c r="B36" i="12"/>
  <c r="B2" i="5"/>
  <c r="C12" i="2"/>
  <c r="C19" i="10"/>
  <c r="B34" i="13"/>
  <c r="A36" i="13"/>
  <c r="A28" i="13"/>
  <c r="A21" i="13"/>
  <c r="D12" i="12"/>
  <c r="B2" i="6"/>
  <c r="R15" i="6"/>
  <c r="B36" i="13"/>
  <c r="J8" i="6"/>
  <c r="C9" i="2"/>
  <c r="B17" i="2"/>
  <c r="B35" i="13"/>
  <c r="P9" i="6"/>
  <c r="B3" i="5"/>
  <c r="B6" i="7"/>
  <c r="W27" i="2"/>
  <c r="O106" i="11"/>
  <c r="C32" i="2"/>
  <c r="I9" i="6"/>
  <c r="G22" i="1"/>
  <c r="B84" i="12"/>
  <c r="E37" i="10"/>
  <c r="E24" i="10"/>
  <c r="C28" i="10"/>
  <c r="B37" i="6"/>
  <c r="B33" i="13"/>
  <c r="E7" i="6"/>
  <c r="E39" i="4"/>
  <c r="M51" i="7"/>
  <c r="M6" i="7"/>
  <c r="G23" i="5"/>
  <c r="B85" i="12"/>
  <c r="Q7" i="6"/>
  <c r="O9" i="6"/>
  <c r="M23" i="5"/>
  <c r="D25" i="12"/>
  <c r="C6" i="7"/>
  <c r="B3" i="6"/>
  <c r="R21" i="6"/>
  <c r="Y7" i="2"/>
  <c r="O108" i="11"/>
  <c r="D21" i="2"/>
  <c r="H52" i="7"/>
  <c r="B34" i="6"/>
  <c r="C8" i="2"/>
  <c r="R28" i="6"/>
  <c r="I16" i="5"/>
  <c r="B115" i="12"/>
  <c r="D57" i="12"/>
  <c r="C123" i="12"/>
  <c r="E9" i="6"/>
  <c r="R29" i="6"/>
  <c r="G13" i="2"/>
  <c r="B76" i="12"/>
  <c r="J51" i="7"/>
  <c r="G20" i="1"/>
  <c r="B80" i="12"/>
  <c r="G9" i="1"/>
  <c r="B92" i="12"/>
  <c r="V60" i="7"/>
  <c r="R17" i="6"/>
  <c r="C17" i="12"/>
  <c r="B35" i="6"/>
  <c r="R31" i="6"/>
  <c r="R9" i="6"/>
  <c r="G10" i="6"/>
  <c r="R13" i="6"/>
  <c r="B15" i="11"/>
  <c r="I324" i="3"/>
  <c r="C33" i="12"/>
  <c r="B6" i="3"/>
  <c r="G15" i="2"/>
  <c r="B77" i="12"/>
  <c r="F19" i="2"/>
  <c r="B9" i="12"/>
  <c r="C73" i="12"/>
  <c r="G21" i="1"/>
  <c r="B81" i="12"/>
  <c r="G10" i="1"/>
  <c r="B95" i="12"/>
  <c r="E35" i="10"/>
  <c r="C31" i="10"/>
  <c r="G9" i="6"/>
  <c r="B32" i="13"/>
  <c r="B41" i="6"/>
  <c r="B130" i="12"/>
  <c r="R7" i="6"/>
  <c r="J35" i="5"/>
  <c r="C37" i="12"/>
  <c r="C69" i="12"/>
  <c r="C127" i="12"/>
  <c r="B39" i="6"/>
  <c r="E10" i="6"/>
  <c r="L9" i="6"/>
  <c r="D73" i="12"/>
  <c r="D130" i="12"/>
  <c r="I18" i="5"/>
  <c r="E33" i="10"/>
  <c r="I30" i="5"/>
  <c r="D29" i="12"/>
  <c r="L24" i="5"/>
  <c r="I28" i="5"/>
  <c r="I27" i="5"/>
  <c r="K24" i="5"/>
  <c r="B6" i="10"/>
  <c r="I36" i="5"/>
  <c r="A33" i="13"/>
  <c r="L5" i="6"/>
  <c r="D72" i="12"/>
  <c r="B43" i="5"/>
  <c r="B39" i="5"/>
  <c r="B27" i="5"/>
  <c r="B35" i="5"/>
  <c r="B42" i="5"/>
  <c r="B38" i="5"/>
  <c r="N51" i="7"/>
  <c r="C23" i="10"/>
  <c r="B41" i="5"/>
  <c r="B37" i="5"/>
  <c r="B126" i="12"/>
  <c r="B47" i="5"/>
  <c r="B67" i="11"/>
  <c r="C16" i="4"/>
  <c r="I145" i="3"/>
  <c r="I10" i="3"/>
  <c r="B141" i="3"/>
  <c r="B364" i="3"/>
  <c r="B361" i="3"/>
  <c r="I55" i="3"/>
  <c r="B96" i="3"/>
  <c r="I368" i="3"/>
  <c r="B51" i="3"/>
  <c r="I100" i="3"/>
  <c r="B186" i="3"/>
  <c r="I280" i="3"/>
  <c r="D80" i="12"/>
  <c r="B26" i="4"/>
  <c r="B31" i="4"/>
  <c r="B27" i="4"/>
  <c r="B17" i="4"/>
  <c r="L51" i="7"/>
  <c r="B2" i="4"/>
  <c r="B41" i="4"/>
  <c r="B3" i="4"/>
  <c r="I373" i="3"/>
  <c r="I195" i="3"/>
  <c r="I329" i="3"/>
  <c r="I285" i="3"/>
  <c r="I240" i="3"/>
  <c r="I417" i="3"/>
  <c r="I15" i="3"/>
  <c r="B16" i="3"/>
  <c r="I150" i="3"/>
  <c r="C17" i="3"/>
  <c r="B18" i="3"/>
  <c r="B405" i="3"/>
  <c r="B48" i="3"/>
  <c r="B138" i="3"/>
  <c r="B183" i="3"/>
  <c r="I105" i="3"/>
  <c r="B273" i="3"/>
  <c r="B17" i="3"/>
  <c r="B93" i="3"/>
  <c r="I412" i="3"/>
  <c r="I235" i="3"/>
  <c r="B408" i="3"/>
  <c r="B231" i="3"/>
  <c r="I190" i="3"/>
  <c r="B276" i="3"/>
  <c r="B320" i="3"/>
  <c r="B317" i="3"/>
  <c r="B228" i="3"/>
  <c r="A4" i="13"/>
  <c r="C372" i="3"/>
  <c r="C190" i="3"/>
  <c r="P74" i="11"/>
  <c r="O103" i="11"/>
  <c r="B110" i="11"/>
  <c r="B101" i="11"/>
  <c r="B98" i="11"/>
  <c r="C53" i="12"/>
  <c r="W23" i="2"/>
  <c r="M13" i="2"/>
  <c r="F23" i="2"/>
  <c r="F27" i="2"/>
  <c r="P7" i="2"/>
  <c r="H10" i="2"/>
  <c r="L12" i="2"/>
  <c r="H11" i="2"/>
  <c r="C24" i="2"/>
  <c r="C19" i="2"/>
  <c r="C7" i="2"/>
  <c r="A26" i="13"/>
  <c r="A59" i="13"/>
  <c r="A29" i="13"/>
  <c r="A5" i="13"/>
  <c r="A35" i="13"/>
  <c r="A27" i="13"/>
  <c r="A20" i="13"/>
  <c r="N14" i="11"/>
  <c r="K10" i="1"/>
  <c r="C26" i="1"/>
  <c r="E39" i="10"/>
  <c r="E23" i="10"/>
  <c r="E22" i="10"/>
  <c r="E21" i="10"/>
  <c r="E17" i="10"/>
  <c r="C29" i="10"/>
  <c r="B9" i="10"/>
  <c r="B41" i="10"/>
  <c r="B42" i="10"/>
  <c r="C25" i="10"/>
  <c r="C21" i="10"/>
  <c r="C18" i="10"/>
  <c r="C17" i="10"/>
  <c r="B27" i="10"/>
  <c r="B12" i="10"/>
  <c r="C6" i="1"/>
  <c r="C9" i="1"/>
  <c r="C13" i="1"/>
  <c r="C17" i="1"/>
  <c r="C20" i="1"/>
  <c r="B3" i="10"/>
  <c r="B2" i="2"/>
  <c r="B3" i="2"/>
  <c r="B3" i="1"/>
  <c r="B2" i="10"/>
  <c r="S23" i="6"/>
  <c r="T31" i="6"/>
  <c r="U13" i="6"/>
  <c r="S32" i="6"/>
  <c r="T13" i="6"/>
  <c r="U29" i="6"/>
  <c r="U30" i="6"/>
  <c r="T15" i="6"/>
  <c r="S14" i="6"/>
  <c r="S16" i="6"/>
  <c r="T24" i="6"/>
  <c r="T19" i="6"/>
  <c r="T30" i="6"/>
  <c r="S30" i="6"/>
  <c r="S25" i="6"/>
  <c r="S33" i="6"/>
  <c r="S20" i="6"/>
  <c r="U25" i="6"/>
  <c r="U17" i="6"/>
  <c r="T17" i="6"/>
  <c r="T32" i="6"/>
  <c r="S18" i="6"/>
  <c r="S28" i="6"/>
  <c r="S15" i="6"/>
  <c r="T20" i="6"/>
  <c r="U32" i="6"/>
  <c r="U19" i="6"/>
  <c r="T26" i="6"/>
  <c r="S17" i="6"/>
  <c r="S24" i="6"/>
  <c r="U15" i="6"/>
  <c r="U31" i="6"/>
  <c r="S21" i="6"/>
  <c r="T16" i="6"/>
  <c r="U18" i="6"/>
  <c r="S19" i="6"/>
  <c r="S26" i="6"/>
  <c r="T18" i="6"/>
  <c r="S31" i="6"/>
  <c r="U24" i="6"/>
  <c r="S13" i="6"/>
  <c r="U26" i="6"/>
  <c r="U14" i="6"/>
  <c r="T22" i="6"/>
  <c r="T29" i="6"/>
  <c r="T28" i="6"/>
  <c r="T33" i="6"/>
  <c r="T23" i="6"/>
  <c r="U21" i="6"/>
  <c r="U22" i="6"/>
  <c r="U16" i="6"/>
  <c r="T14" i="6"/>
  <c r="U20" i="6"/>
  <c r="T21" i="6"/>
  <c r="T25" i="6"/>
  <c r="S22" i="6"/>
  <c r="U23" i="6"/>
  <c r="U33" i="6"/>
  <c r="U28" i="6"/>
  <c r="S29" i="6"/>
  <c r="S25" i="11" l="1"/>
  <c r="O25" i="11"/>
  <c r="O20" i="11"/>
  <c r="P25" i="11"/>
  <c r="P20" i="11"/>
  <c r="B10" i="10"/>
  <c r="C22" i="10"/>
  <c r="B14" i="10"/>
  <c r="E18" i="10"/>
  <c r="A22" i="13"/>
  <c r="O109" i="11"/>
  <c r="A3" i="13"/>
  <c r="B15" i="10"/>
  <c r="A11" i="13"/>
  <c r="B11" i="10"/>
  <c r="C5" i="6"/>
  <c r="C15" i="3"/>
  <c r="C9" i="3"/>
  <c r="C411" i="3"/>
  <c r="C373" i="3"/>
  <c r="C417" i="3"/>
  <c r="C323" i="3"/>
  <c r="C54" i="3"/>
  <c r="B14" i="5"/>
  <c r="C150" i="3"/>
  <c r="C12" i="3"/>
  <c r="B14" i="4"/>
  <c r="C240" i="3"/>
  <c r="C326" i="3"/>
  <c r="C195" i="3"/>
  <c r="C192" i="3"/>
  <c r="C105" i="3"/>
  <c r="C329" i="3"/>
  <c r="C285" i="3"/>
  <c r="I25" i="5"/>
  <c r="C20" i="4"/>
  <c r="C30" i="10"/>
  <c r="C187" i="3"/>
  <c r="C7" i="3"/>
  <c r="C234" i="3"/>
  <c r="C147" i="3"/>
  <c r="C414" i="3"/>
  <c r="C189" i="3"/>
  <c r="C370" i="3"/>
  <c r="C232" i="3"/>
  <c r="C52" i="3"/>
  <c r="C97" i="3"/>
  <c r="C279" i="3"/>
  <c r="B18" i="5"/>
  <c r="B15" i="4"/>
  <c r="R32" i="6"/>
  <c r="B43" i="11"/>
  <c r="B36" i="5"/>
  <c r="B8" i="12"/>
  <c r="B25" i="5"/>
  <c r="M49" i="7"/>
  <c r="E7" i="5"/>
  <c r="D69" i="12"/>
  <c r="A49" i="13"/>
  <c r="B98" i="12"/>
  <c r="D88" i="12"/>
  <c r="O107" i="11"/>
  <c r="D33" i="12"/>
  <c r="D21" i="12"/>
  <c r="E33" i="4"/>
  <c r="C21" i="2"/>
  <c r="C11" i="2"/>
  <c r="C24" i="10"/>
  <c r="D20" i="12"/>
  <c r="B24" i="4"/>
  <c r="V58" i="7"/>
  <c r="B20" i="5"/>
  <c r="D126" i="12"/>
  <c r="K41" i="6"/>
  <c r="N24" i="5"/>
  <c r="F51" i="7"/>
  <c r="E8" i="6"/>
  <c r="A30" i="13"/>
  <c r="D114" i="12"/>
  <c r="D60" i="12"/>
  <c r="P91" i="11"/>
  <c r="B7" i="12"/>
  <c r="B12" i="4"/>
  <c r="D77" i="12"/>
  <c r="B9" i="5"/>
  <c r="C28" i="2"/>
  <c r="B137" i="3"/>
  <c r="C410" i="3"/>
  <c r="C235" i="3"/>
  <c r="C55" i="3"/>
  <c r="C145" i="3"/>
  <c r="C416" i="3"/>
  <c r="C239" i="3"/>
  <c r="C149" i="3"/>
  <c r="B18" i="4"/>
  <c r="C13" i="3"/>
  <c r="B22" i="5"/>
  <c r="C142" i="3"/>
  <c r="B37" i="3"/>
  <c r="C322" i="3"/>
  <c r="C282" i="3"/>
  <c r="C10" i="3"/>
  <c r="C368" i="3"/>
  <c r="C14" i="3"/>
  <c r="C284" i="3"/>
  <c r="C328" i="3"/>
  <c r="C11" i="3"/>
  <c r="C102" i="3"/>
  <c r="C321" i="3"/>
  <c r="C412" i="3"/>
  <c r="C144" i="3"/>
  <c r="B26" i="3"/>
  <c r="C99" i="3"/>
  <c r="B26" i="5"/>
  <c r="E23" i="5"/>
  <c r="C367" i="3"/>
  <c r="B21" i="4"/>
  <c r="B37" i="4"/>
  <c r="C100" i="3"/>
  <c r="C104" i="3"/>
  <c r="B6" i="4"/>
  <c r="B15" i="5"/>
  <c r="C365" i="3"/>
  <c r="C237" i="3"/>
  <c r="C324" i="3"/>
  <c r="C280" i="3"/>
  <c r="C194" i="3"/>
  <c r="B16" i="4"/>
  <c r="C277" i="3"/>
  <c r="B6" i="5"/>
  <c r="C409" i="3"/>
  <c r="B40" i="4"/>
  <c r="B29" i="4"/>
  <c r="B16" i="5"/>
  <c r="C8" i="3"/>
  <c r="K21" i="1"/>
  <c r="C278" i="3"/>
  <c r="C143" i="3"/>
  <c r="C13" i="2"/>
  <c r="E16" i="10"/>
  <c r="E25" i="10"/>
  <c r="B227" i="3"/>
  <c r="G11" i="1"/>
  <c r="B2" i="3"/>
  <c r="B360" i="3"/>
  <c r="B272" i="3"/>
  <c r="B182" i="3"/>
  <c r="B92" i="3"/>
  <c r="B47" i="3"/>
  <c r="B316" i="3"/>
  <c r="B404" i="3"/>
  <c r="C6" i="2"/>
  <c r="G24" i="5"/>
  <c r="B88" i="12"/>
  <c r="I14" i="5"/>
  <c r="B118" i="12"/>
  <c r="A31" i="13"/>
  <c r="C10" i="2"/>
  <c r="R20" i="6"/>
  <c r="R24" i="6"/>
  <c r="H8" i="5"/>
  <c r="B107" i="12"/>
  <c r="K23" i="5"/>
  <c r="C65" i="12"/>
  <c r="B4" i="1"/>
  <c r="C188" i="3"/>
  <c r="C53" i="3"/>
  <c r="R25" i="6"/>
  <c r="I12" i="5"/>
  <c r="B119" i="12"/>
  <c r="C25" i="12"/>
  <c r="G7" i="5"/>
  <c r="B89" i="12"/>
  <c r="B13" i="4"/>
  <c r="D22" i="2"/>
  <c r="C98" i="3"/>
  <c r="I20" i="5"/>
  <c r="B127" i="12"/>
  <c r="I26" i="5"/>
  <c r="B131" i="12"/>
  <c r="I47" i="5"/>
  <c r="C21" i="12"/>
  <c r="C233" i="3"/>
  <c r="C366" i="3"/>
  <c r="C21" i="4"/>
  <c r="R30" i="6"/>
  <c r="F24" i="5"/>
  <c r="I15" i="5"/>
  <c r="B123" i="12"/>
  <c r="I31" i="5"/>
  <c r="C13" i="12"/>
  <c r="H24" i="5"/>
  <c r="B102" i="12"/>
  <c r="M24" i="5"/>
  <c r="D28" i="12"/>
  <c r="C20" i="10"/>
  <c r="C27" i="2"/>
  <c r="O17" i="3"/>
  <c r="V278" i="3"/>
  <c r="V98" i="3"/>
  <c r="V410" i="3"/>
  <c r="V188" i="3"/>
  <c r="V233" i="3"/>
  <c r="V53" i="3"/>
  <c r="V322" i="3"/>
  <c r="V366" i="3"/>
  <c r="V143" i="3"/>
  <c r="V8" i="3"/>
  <c r="AA17" i="3"/>
  <c r="AJ17" i="3"/>
  <c r="AS280" i="3"/>
  <c r="AS100" i="3"/>
  <c r="AS324" i="3"/>
  <c r="AS235" i="3"/>
  <c r="AS190" i="3"/>
  <c r="AS145" i="3"/>
  <c r="AS412" i="3"/>
  <c r="AS368" i="3"/>
  <c r="AS55" i="3"/>
  <c r="AS10" i="3"/>
  <c r="S11" i="3"/>
  <c r="Y368" i="3"/>
  <c r="Y190" i="3"/>
  <c r="Y412" i="3"/>
  <c r="Y10" i="3"/>
  <c r="Y324" i="3"/>
  <c r="Y280" i="3"/>
  <c r="Y235" i="3"/>
  <c r="Y145" i="3"/>
  <c r="Y100" i="3"/>
  <c r="Y55" i="3"/>
  <c r="AC324" i="3"/>
  <c r="AC145" i="3"/>
  <c r="AC280" i="3"/>
  <c r="AC235" i="3"/>
  <c r="AC55" i="3"/>
  <c r="AC100" i="3"/>
  <c r="AC190" i="3"/>
  <c r="AC368" i="3"/>
  <c r="AC412" i="3"/>
  <c r="AC10" i="3"/>
  <c r="AM17" i="3"/>
  <c r="AS11" i="3"/>
  <c r="S329" i="3"/>
  <c r="S150" i="3"/>
  <c r="S105" i="3"/>
  <c r="S285" i="3"/>
  <c r="S240" i="3"/>
  <c r="S373" i="3"/>
  <c r="S417" i="3"/>
  <c r="S195" i="3"/>
  <c r="S15" i="3"/>
  <c r="Y284" i="3"/>
  <c r="Y104" i="3"/>
  <c r="Y416" i="3"/>
  <c r="Y194" i="3"/>
  <c r="Y328" i="3"/>
  <c r="Y149" i="3"/>
  <c r="Y14" i="3"/>
  <c r="Y372" i="3"/>
  <c r="Y239" i="3"/>
  <c r="AD17" i="3"/>
  <c r="AM417" i="3"/>
  <c r="AM240" i="3"/>
  <c r="AM195" i="3"/>
  <c r="AM15" i="3"/>
  <c r="AM329" i="3"/>
  <c r="AM285" i="3"/>
  <c r="AM150" i="3"/>
  <c r="AM373" i="3"/>
  <c r="AM105" i="3"/>
  <c r="AS17" i="3"/>
  <c r="J367" i="3"/>
  <c r="J189" i="3"/>
  <c r="J323" i="3"/>
  <c r="J279" i="3"/>
  <c r="J234" i="3"/>
  <c r="J411" i="3"/>
  <c r="J9" i="3"/>
  <c r="J54" i="3"/>
  <c r="J144" i="3"/>
  <c r="J99" i="3"/>
  <c r="T323" i="3"/>
  <c r="T144" i="3"/>
  <c r="T99" i="3"/>
  <c r="T54" i="3"/>
  <c r="T411" i="3"/>
  <c r="T367" i="3"/>
  <c r="T189" i="3"/>
  <c r="T9" i="3"/>
  <c r="T279" i="3"/>
  <c r="T234" i="3"/>
  <c r="AA285" i="3"/>
  <c r="AA105" i="3"/>
  <c r="AA373" i="3"/>
  <c r="AA150" i="3"/>
  <c r="AA240" i="3"/>
  <c r="AA195" i="3"/>
  <c r="AA329" i="3"/>
  <c r="AA15" i="3"/>
  <c r="AA417" i="3"/>
  <c r="AF11" i="3"/>
  <c r="AP17" i="3"/>
  <c r="N20" i="11"/>
  <c r="N25" i="11"/>
  <c r="M47" i="5"/>
  <c r="K47" i="5"/>
  <c r="L13" i="6" l="1"/>
  <c r="M13" i="6"/>
  <c r="C18" i="4" l="1"/>
  <c r="B44" i="10" l="1"/>
  <c r="C24" i="4" l="1"/>
  <c r="T68" i="11"/>
  <c r="T67" i="11"/>
  <c r="C25" i="4" l="1"/>
  <c r="I29" i="6"/>
  <c r="H93" i="11"/>
  <c r="I30" i="6"/>
  <c r="E94" i="11"/>
  <c r="H94" i="11"/>
  <c r="I31" i="6"/>
  <c r="E95" i="11"/>
  <c r="H95" i="11"/>
  <c r="I32" i="6"/>
  <c r="E96" i="11"/>
  <c r="H96" i="11"/>
  <c r="I33" i="6"/>
  <c r="E97" i="11"/>
  <c r="H97" i="11"/>
  <c r="H92" i="11"/>
  <c r="I28" i="6"/>
  <c r="I14" i="6"/>
  <c r="E76" i="11"/>
  <c r="I15" i="6"/>
  <c r="H77" i="11"/>
  <c r="I16" i="6"/>
  <c r="E78" i="11"/>
  <c r="H78" i="11"/>
  <c r="I17" i="6"/>
  <c r="E79" i="11"/>
  <c r="H79" i="11"/>
  <c r="I18" i="6"/>
  <c r="E80" i="11"/>
  <c r="H80" i="11"/>
  <c r="I19" i="6"/>
  <c r="E81" i="11"/>
  <c r="H81" i="11"/>
  <c r="I20" i="6"/>
  <c r="E82" i="11"/>
  <c r="H82" i="11"/>
  <c r="I21" i="6"/>
  <c r="E83" i="11"/>
  <c r="H83" i="11"/>
  <c r="I22" i="6"/>
  <c r="E84" i="11"/>
  <c r="H84" i="11"/>
  <c r="I23" i="6"/>
  <c r="E85" i="11"/>
  <c r="H85" i="11"/>
  <c r="I24" i="6"/>
  <c r="E86" i="11"/>
  <c r="H86" i="11"/>
  <c r="I25" i="6"/>
  <c r="E87" i="11"/>
  <c r="H87" i="11"/>
  <c r="I26" i="6"/>
  <c r="E88" i="11"/>
  <c r="H88" i="11"/>
  <c r="H75" i="11"/>
  <c r="E75" i="11"/>
  <c r="I13" i="6"/>
  <c r="O8" i="11"/>
  <c r="O7" i="11"/>
  <c r="O9" i="11"/>
  <c r="O6" i="11"/>
  <c r="AJ3" i="2"/>
  <c r="AU3" i="3"/>
  <c r="G18" i="4"/>
  <c r="J33" i="4"/>
  <c r="O21" i="11"/>
  <c r="O16" i="11"/>
  <c r="N21" i="11"/>
  <c r="N16" i="11"/>
  <c r="O27" i="11"/>
  <c r="P27" i="11"/>
  <c r="S27" i="11"/>
  <c r="T27" i="11"/>
  <c r="N27" i="11"/>
  <c r="G19" i="4"/>
  <c r="O26" i="11" s="1"/>
  <c r="H19" i="4"/>
  <c r="P26" i="11" s="1"/>
  <c r="I19" i="4"/>
  <c r="S26" i="11" s="1"/>
  <c r="J19" i="4"/>
  <c r="T26" i="11" s="1"/>
  <c r="F19" i="4"/>
  <c r="N26" i="11" s="1"/>
  <c r="M21" i="11"/>
  <c r="M23" i="11"/>
  <c r="M22" i="11"/>
  <c r="O29" i="11" s="1"/>
  <c r="E42" i="4"/>
  <c r="E41" i="4"/>
  <c r="E40" i="4"/>
  <c r="C43" i="4" s="1"/>
  <c r="S21" i="11"/>
  <c r="T21" i="11"/>
  <c r="P21" i="11"/>
  <c r="N21" i="6" l="1"/>
  <c r="Q21" i="6" s="1"/>
  <c r="N31" i="6"/>
  <c r="Q31" i="6" s="1"/>
  <c r="N33" i="6"/>
  <c r="Q33" i="6" s="1"/>
  <c r="N32" i="6"/>
  <c r="Q32" i="6" s="1"/>
  <c r="N30" i="6"/>
  <c r="Q30" i="6" s="1"/>
  <c r="N23" i="6"/>
  <c r="Q23" i="6" s="1"/>
  <c r="N25" i="6"/>
  <c r="Q25" i="6" s="1"/>
  <c r="N15" i="6"/>
  <c r="Q15" i="6" s="1"/>
  <c r="N18" i="6"/>
  <c r="Q18" i="6" s="1"/>
  <c r="N26" i="6"/>
  <c r="Q26" i="6" s="1"/>
  <c r="N24" i="6"/>
  <c r="Q24" i="6" s="1"/>
  <c r="N22" i="6"/>
  <c r="Q22" i="6" s="1"/>
  <c r="N20" i="6"/>
  <c r="Q20" i="6" s="1"/>
  <c r="N17" i="6"/>
  <c r="Q17" i="6" s="1"/>
  <c r="N29" i="6"/>
  <c r="Q29" i="6" s="1"/>
  <c r="N14" i="6"/>
  <c r="Q14" i="6" s="1"/>
  <c r="N28" i="6"/>
  <c r="Q28" i="6" s="1"/>
  <c r="E92" i="11"/>
  <c r="N13" i="6"/>
  <c r="Q13" i="6" s="1"/>
  <c r="E93" i="11"/>
  <c r="H76" i="11"/>
  <c r="N16" i="6"/>
  <c r="Q16" i="6" s="1"/>
  <c r="N19" i="6"/>
  <c r="Q19" i="6" s="1"/>
  <c r="E77" i="11"/>
  <c r="J39" i="4"/>
  <c r="N28" i="11"/>
  <c r="O28" i="11"/>
  <c r="T28" i="11"/>
  <c r="P28" i="11"/>
  <c r="S28" i="11"/>
  <c r="S16" i="11"/>
  <c r="T16" i="11"/>
  <c r="P16" i="11"/>
  <c r="I7" i="3"/>
  <c r="B3" i="3" s="1"/>
  <c r="G39" i="4" l="1"/>
  <c r="G33" i="4"/>
  <c r="F39" i="4"/>
  <c r="F33" i="4"/>
  <c r="H39" i="4"/>
  <c r="H33" i="4"/>
  <c r="I33" i="4"/>
  <c r="I39" i="4"/>
  <c r="G9" i="5"/>
  <c r="G20" i="5" s="1"/>
  <c r="V20" i="2"/>
  <c r="N47" i="5" l="1"/>
  <c r="C27" i="7"/>
  <c r="C28" i="7"/>
  <c r="C29" i="7"/>
  <c r="C30" i="7"/>
  <c r="C31" i="7"/>
  <c r="C26" i="7"/>
  <c r="C12" i="7"/>
  <c r="C13" i="7"/>
  <c r="C14" i="7"/>
  <c r="C15" i="7"/>
  <c r="C16" i="7"/>
  <c r="C17" i="7"/>
  <c r="C18" i="7"/>
  <c r="C19" i="7"/>
  <c r="C20" i="7"/>
  <c r="C21" i="7"/>
  <c r="C22" i="7"/>
  <c r="C23" i="7"/>
  <c r="C24" i="7"/>
  <c r="C11" i="7"/>
  <c r="D93" i="12"/>
  <c r="D92" i="12"/>
  <c r="D3" i="12"/>
  <c r="D2" i="12"/>
  <c r="S41" i="7"/>
  <c r="S40" i="7"/>
  <c r="S3" i="7"/>
  <c r="S2" i="7"/>
  <c r="Q3" i="6"/>
  <c r="Q2" i="6"/>
  <c r="N3" i="5"/>
  <c r="N2" i="5"/>
  <c r="R3" i="4"/>
  <c r="R2" i="4"/>
  <c r="AU2" i="3"/>
  <c r="AJ2" i="2"/>
  <c r="C29" i="4" l="1"/>
  <c r="B88" i="11"/>
  <c r="B84" i="11"/>
  <c r="B95" i="11"/>
  <c r="B87" i="11"/>
  <c r="B83" i="11"/>
  <c r="B94" i="11"/>
  <c r="B97" i="11"/>
  <c r="B86" i="11"/>
  <c r="B82" i="11"/>
  <c r="B85" i="11"/>
  <c r="B96" i="11"/>
  <c r="N40" i="5"/>
  <c r="B81" i="11"/>
  <c r="B80" i="11"/>
  <c r="B79" i="11"/>
  <c r="B78" i="11"/>
  <c r="B77" i="11"/>
  <c r="B93" i="11"/>
  <c r="B76" i="11"/>
  <c r="B92" i="11"/>
  <c r="B75" i="11"/>
  <c r="M29" i="7"/>
  <c r="O95" i="11" s="1"/>
  <c r="N29" i="7"/>
  <c r="P95" i="11" s="1"/>
  <c r="M30" i="7"/>
  <c r="O96" i="11" s="1"/>
  <c r="N30" i="7"/>
  <c r="P96" i="11" s="1"/>
  <c r="M31" i="7"/>
  <c r="O97" i="11" s="1"/>
  <c r="N31" i="7"/>
  <c r="P97" i="11" s="1"/>
  <c r="N26" i="7"/>
  <c r="P92" i="11" s="1"/>
  <c r="G29" i="7"/>
  <c r="D95" i="11" s="1"/>
  <c r="H29" i="7"/>
  <c r="F95" i="11" s="1"/>
  <c r="I29" i="7"/>
  <c r="G95" i="11" s="1"/>
  <c r="G30" i="7"/>
  <c r="D96" i="11" s="1"/>
  <c r="H30" i="7"/>
  <c r="F96" i="11" s="1"/>
  <c r="I30" i="7"/>
  <c r="G96" i="11" s="1"/>
  <c r="G31" i="7"/>
  <c r="D97" i="11" s="1"/>
  <c r="H31" i="7"/>
  <c r="F97" i="11" s="1"/>
  <c r="I31" i="7"/>
  <c r="G97" i="11" s="1"/>
  <c r="F29" i="7"/>
  <c r="C95" i="11" s="1"/>
  <c r="F30" i="7"/>
  <c r="C96" i="11" s="1"/>
  <c r="F31" i="7"/>
  <c r="C97" i="11" s="1"/>
  <c r="J30" i="7"/>
  <c r="K30" i="7"/>
  <c r="M96" i="11" s="1"/>
  <c r="Q96" i="11" l="1"/>
  <c r="Q95" i="11"/>
  <c r="Q97" i="11"/>
  <c r="J96" i="11"/>
  <c r="L96" i="11" s="1"/>
  <c r="I96" i="11"/>
  <c r="K96" i="11" s="1"/>
  <c r="I97" i="11"/>
  <c r="K97" i="11" s="1"/>
  <c r="J97" i="11"/>
  <c r="L97" i="11" s="1"/>
  <c r="I95" i="11"/>
  <c r="K95" i="11" s="1"/>
  <c r="J95" i="11"/>
  <c r="L95" i="11" s="1"/>
  <c r="O30" i="7"/>
  <c r="P30" i="7" s="1"/>
  <c r="C33" i="4" l="1"/>
  <c r="Q30" i="7"/>
  <c r="S96" i="11"/>
  <c r="T96" i="11" l="1"/>
  <c r="U30" i="7"/>
  <c r="T30" i="7"/>
  <c r="R96" i="11" s="1"/>
  <c r="G41" i="4"/>
  <c r="O23" i="11" s="1"/>
  <c r="H41" i="4"/>
  <c r="P23" i="11" s="1"/>
  <c r="I41" i="4"/>
  <c r="S23" i="11" s="1"/>
  <c r="J41" i="4"/>
  <c r="T23" i="11" s="1"/>
  <c r="F41" i="4"/>
  <c r="N23" i="11" s="1"/>
  <c r="F27" i="7" l="1"/>
  <c r="C93" i="11" s="1"/>
  <c r="G27" i="7"/>
  <c r="D93" i="11" s="1"/>
  <c r="H27" i="7"/>
  <c r="F93" i="11" s="1"/>
  <c r="I27" i="7"/>
  <c r="G93" i="11" s="1"/>
  <c r="M27" i="7"/>
  <c r="O93" i="11" s="1"/>
  <c r="N27" i="7"/>
  <c r="P93" i="11" s="1"/>
  <c r="F28" i="7"/>
  <c r="C94" i="11" s="1"/>
  <c r="G28" i="7"/>
  <c r="D94" i="11" s="1"/>
  <c r="H28" i="7"/>
  <c r="F94" i="11" s="1"/>
  <c r="I28" i="7"/>
  <c r="G94" i="11" s="1"/>
  <c r="M28" i="7"/>
  <c r="O94" i="11" s="1"/>
  <c r="N28" i="7"/>
  <c r="P94" i="11" s="1"/>
  <c r="M26" i="7"/>
  <c r="O92" i="11" s="1"/>
  <c r="Q92" i="11" s="1"/>
  <c r="I26" i="7"/>
  <c r="G92" i="11" s="1"/>
  <c r="H26" i="7"/>
  <c r="F92" i="11" s="1"/>
  <c r="G26" i="7"/>
  <c r="D92" i="11" s="1"/>
  <c r="F26" i="7"/>
  <c r="C92" i="11" s="1"/>
  <c r="F12" i="7"/>
  <c r="C76" i="11" s="1"/>
  <c r="G12" i="7"/>
  <c r="D76" i="11" s="1"/>
  <c r="H12" i="7"/>
  <c r="F76" i="11" s="1"/>
  <c r="I12" i="7"/>
  <c r="G76" i="11" s="1"/>
  <c r="M12" i="7"/>
  <c r="O76" i="11" s="1"/>
  <c r="N12" i="7"/>
  <c r="P76" i="11" s="1"/>
  <c r="F13" i="7"/>
  <c r="C77" i="11" s="1"/>
  <c r="G13" i="7"/>
  <c r="D77" i="11" s="1"/>
  <c r="H13" i="7"/>
  <c r="F77" i="11" s="1"/>
  <c r="I13" i="7"/>
  <c r="G77" i="11" s="1"/>
  <c r="M13" i="7"/>
  <c r="O77" i="11" s="1"/>
  <c r="N13" i="7"/>
  <c r="P77" i="11" s="1"/>
  <c r="F14" i="7"/>
  <c r="C78" i="11" s="1"/>
  <c r="G14" i="7"/>
  <c r="D78" i="11" s="1"/>
  <c r="H14" i="7"/>
  <c r="F78" i="11" s="1"/>
  <c r="I14" i="7"/>
  <c r="G78" i="11" s="1"/>
  <c r="M14" i="7"/>
  <c r="O78" i="11" s="1"/>
  <c r="N14" i="7"/>
  <c r="P78" i="11" s="1"/>
  <c r="F15" i="7"/>
  <c r="C79" i="11" s="1"/>
  <c r="G15" i="7"/>
  <c r="D79" i="11" s="1"/>
  <c r="H15" i="7"/>
  <c r="F79" i="11" s="1"/>
  <c r="I15" i="7"/>
  <c r="G79" i="11" s="1"/>
  <c r="M15" i="7"/>
  <c r="O79" i="11" s="1"/>
  <c r="N15" i="7"/>
  <c r="P79" i="11" s="1"/>
  <c r="F16" i="7"/>
  <c r="C80" i="11" s="1"/>
  <c r="G16" i="7"/>
  <c r="D80" i="11" s="1"/>
  <c r="H16" i="7"/>
  <c r="F80" i="11" s="1"/>
  <c r="I16" i="7"/>
  <c r="G80" i="11" s="1"/>
  <c r="M16" i="7"/>
  <c r="O80" i="11" s="1"/>
  <c r="N16" i="7"/>
  <c r="P80" i="11" s="1"/>
  <c r="F17" i="7"/>
  <c r="C81" i="11" s="1"/>
  <c r="G17" i="7"/>
  <c r="D81" i="11" s="1"/>
  <c r="H17" i="7"/>
  <c r="F81" i="11" s="1"/>
  <c r="I17" i="7"/>
  <c r="G81" i="11" s="1"/>
  <c r="M17" i="7"/>
  <c r="O81" i="11" s="1"/>
  <c r="N17" i="7"/>
  <c r="P81" i="11" s="1"/>
  <c r="F18" i="7"/>
  <c r="C82" i="11" s="1"/>
  <c r="G18" i="7"/>
  <c r="D82" i="11" s="1"/>
  <c r="H18" i="7"/>
  <c r="F82" i="11" s="1"/>
  <c r="I18" i="7"/>
  <c r="G82" i="11" s="1"/>
  <c r="M18" i="7"/>
  <c r="O82" i="11" s="1"/>
  <c r="N18" i="7"/>
  <c r="P82" i="11" s="1"/>
  <c r="F19" i="7"/>
  <c r="C83" i="11" s="1"/>
  <c r="G19" i="7"/>
  <c r="D83" i="11" s="1"/>
  <c r="H19" i="7"/>
  <c r="F83" i="11" s="1"/>
  <c r="I19" i="7"/>
  <c r="G83" i="11" s="1"/>
  <c r="M19" i="7"/>
  <c r="O83" i="11" s="1"/>
  <c r="N19" i="7"/>
  <c r="P83" i="11" s="1"/>
  <c r="F20" i="7"/>
  <c r="C84" i="11" s="1"/>
  <c r="G20" i="7"/>
  <c r="D84" i="11" s="1"/>
  <c r="H20" i="7"/>
  <c r="F84" i="11" s="1"/>
  <c r="I20" i="7"/>
  <c r="G84" i="11" s="1"/>
  <c r="M20" i="7"/>
  <c r="O84" i="11" s="1"/>
  <c r="N20" i="7"/>
  <c r="P84" i="11" s="1"/>
  <c r="F21" i="7"/>
  <c r="C85" i="11" s="1"/>
  <c r="G21" i="7"/>
  <c r="D85" i="11" s="1"/>
  <c r="H21" i="7"/>
  <c r="F85" i="11" s="1"/>
  <c r="I21" i="7"/>
  <c r="G85" i="11" s="1"/>
  <c r="M21" i="7"/>
  <c r="O85" i="11" s="1"/>
  <c r="N21" i="7"/>
  <c r="P85" i="11" s="1"/>
  <c r="F22" i="7"/>
  <c r="C86" i="11" s="1"/>
  <c r="G22" i="7"/>
  <c r="D86" i="11" s="1"/>
  <c r="H22" i="7"/>
  <c r="F86" i="11" s="1"/>
  <c r="I22" i="7"/>
  <c r="G86" i="11" s="1"/>
  <c r="M22" i="7"/>
  <c r="O86" i="11" s="1"/>
  <c r="N22" i="7"/>
  <c r="P86" i="11" s="1"/>
  <c r="F23" i="7"/>
  <c r="C87" i="11" s="1"/>
  <c r="G23" i="7"/>
  <c r="D87" i="11" s="1"/>
  <c r="H23" i="7"/>
  <c r="F87" i="11" s="1"/>
  <c r="I23" i="7"/>
  <c r="G87" i="11" s="1"/>
  <c r="M23" i="7"/>
  <c r="O87" i="11" s="1"/>
  <c r="N23" i="7"/>
  <c r="P87" i="11" s="1"/>
  <c r="F24" i="7"/>
  <c r="C88" i="11" s="1"/>
  <c r="G24" i="7"/>
  <c r="D88" i="11" s="1"/>
  <c r="H24" i="7"/>
  <c r="F88" i="11" s="1"/>
  <c r="I24" i="7"/>
  <c r="G88" i="11" s="1"/>
  <c r="M24" i="7"/>
  <c r="O88" i="11" s="1"/>
  <c r="N24" i="7"/>
  <c r="P88" i="11" s="1"/>
  <c r="G11" i="7"/>
  <c r="D75" i="11" s="1"/>
  <c r="H11" i="7"/>
  <c r="F75" i="11" s="1"/>
  <c r="I11" i="7"/>
  <c r="G75" i="11" s="1"/>
  <c r="M11" i="7"/>
  <c r="O75" i="11" s="1"/>
  <c r="N11" i="7"/>
  <c r="P75" i="11" s="1"/>
  <c r="F11" i="7"/>
  <c r="C75" i="11" s="1"/>
  <c r="Q87" i="11" l="1"/>
  <c r="Q85" i="11"/>
  <c r="Q83" i="11"/>
  <c r="Q81" i="11"/>
  <c r="Q79" i="11"/>
  <c r="Q86" i="11"/>
  <c r="Q82" i="11"/>
  <c r="Q88" i="11"/>
  <c r="Q84" i="11"/>
  <c r="Q80" i="11"/>
  <c r="Q78" i="11"/>
  <c r="Q77" i="11"/>
  <c r="Q94" i="11"/>
  <c r="Q76" i="11"/>
  <c r="J87" i="11"/>
  <c r="L87" i="11" s="1"/>
  <c r="I87" i="11"/>
  <c r="K87" i="11" s="1"/>
  <c r="I85" i="11"/>
  <c r="K85" i="11" s="1"/>
  <c r="J85" i="11"/>
  <c r="L85" i="11" s="1"/>
  <c r="J83" i="11"/>
  <c r="L83" i="11" s="1"/>
  <c r="I83" i="11"/>
  <c r="K83" i="11" s="1"/>
  <c r="J81" i="11"/>
  <c r="L81" i="11" s="1"/>
  <c r="I81" i="11"/>
  <c r="K81" i="11" s="1"/>
  <c r="J79" i="11"/>
  <c r="L79" i="11" s="1"/>
  <c r="I79" i="11"/>
  <c r="K79" i="11" s="1"/>
  <c r="I77" i="11"/>
  <c r="K77" i="11" s="1"/>
  <c r="J77" i="11"/>
  <c r="L77" i="11" s="1"/>
  <c r="Q75" i="11"/>
  <c r="I94" i="11"/>
  <c r="K94" i="11" s="1"/>
  <c r="J94" i="11"/>
  <c r="L94" i="11" s="1"/>
  <c r="I88" i="11"/>
  <c r="K88" i="11" s="1"/>
  <c r="J88" i="11"/>
  <c r="L88" i="11" s="1"/>
  <c r="J86" i="11"/>
  <c r="L86" i="11" s="1"/>
  <c r="I86" i="11"/>
  <c r="K86" i="11" s="1"/>
  <c r="J84" i="11"/>
  <c r="L84" i="11" s="1"/>
  <c r="I84" i="11"/>
  <c r="K84" i="11" s="1"/>
  <c r="I82" i="11"/>
  <c r="K82" i="11" s="1"/>
  <c r="J82" i="11"/>
  <c r="L82" i="11" s="1"/>
  <c r="J80" i="11"/>
  <c r="L80" i="11" s="1"/>
  <c r="I80" i="11"/>
  <c r="K80" i="11" s="1"/>
  <c r="J78" i="11"/>
  <c r="L78" i="11" s="1"/>
  <c r="I78" i="11"/>
  <c r="K78" i="11" s="1"/>
  <c r="Q93" i="11"/>
  <c r="I75" i="11"/>
  <c r="K75" i="11" s="1"/>
  <c r="J75" i="11"/>
  <c r="L75" i="11" s="1"/>
  <c r="J76" i="11"/>
  <c r="L76" i="11" s="1"/>
  <c r="I92" i="11"/>
  <c r="K92" i="11" s="1"/>
  <c r="J92" i="11"/>
  <c r="L92" i="11" s="1"/>
  <c r="J93" i="11"/>
  <c r="L93" i="11" s="1"/>
  <c r="I93" i="11"/>
  <c r="K93" i="11" s="1"/>
  <c r="I76" i="11"/>
  <c r="K76" i="11" s="1"/>
  <c r="J11" i="7"/>
  <c r="K11" i="7"/>
  <c r="M75" i="11" s="1"/>
  <c r="O11" i="7"/>
  <c r="P11" i="7" s="1"/>
  <c r="J12" i="7"/>
  <c r="K12" i="7"/>
  <c r="M76" i="11" s="1"/>
  <c r="J13" i="7"/>
  <c r="K13" i="7"/>
  <c r="M77" i="11" s="1"/>
  <c r="J14" i="7"/>
  <c r="K14" i="7"/>
  <c r="M78" i="11" s="1"/>
  <c r="J15" i="7"/>
  <c r="K15" i="7"/>
  <c r="M79" i="11" s="1"/>
  <c r="J16" i="7"/>
  <c r="J17" i="7"/>
  <c r="K17" i="7"/>
  <c r="M81" i="11" s="1"/>
  <c r="J18" i="7"/>
  <c r="K18" i="7"/>
  <c r="M82" i="11" s="1"/>
  <c r="J19" i="7"/>
  <c r="K19" i="7"/>
  <c r="M83" i="11" s="1"/>
  <c r="J20" i="7"/>
  <c r="K20" i="7"/>
  <c r="M84" i="11" s="1"/>
  <c r="J21" i="7"/>
  <c r="K21" i="7"/>
  <c r="M85" i="11" s="1"/>
  <c r="J22" i="7"/>
  <c r="K22" i="7"/>
  <c r="M86" i="11" s="1"/>
  <c r="J23" i="7"/>
  <c r="K23" i="7"/>
  <c r="M87" i="11" s="1"/>
  <c r="J24" i="7"/>
  <c r="K24" i="7"/>
  <c r="M88" i="11" s="1"/>
  <c r="J26" i="7"/>
  <c r="K26" i="7"/>
  <c r="M92" i="11" s="1"/>
  <c r="J27" i="7"/>
  <c r="K27" i="7"/>
  <c r="M93" i="11" s="1"/>
  <c r="J28" i="7"/>
  <c r="K28" i="7"/>
  <c r="M94" i="11" s="1"/>
  <c r="J29" i="7"/>
  <c r="K29" i="7"/>
  <c r="M95" i="11" s="1"/>
  <c r="J31" i="7"/>
  <c r="K31" i="7"/>
  <c r="M97" i="11" s="1"/>
  <c r="N31" i="5"/>
  <c r="F18" i="4"/>
  <c r="G40" i="4"/>
  <c r="O22" i="11" s="1"/>
  <c r="H18" i="4"/>
  <c r="H40" i="4" s="1"/>
  <c r="P22" i="11" s="1"/>
  <c r="I18" i="4"/>
  <c r="I40" i="4" s="1"/>
  <c r="S22" i="11" s="1"/>
  <c r="J18" i="4"/>
  <c r="J24" i="4" s="1"/>
  <c r="C40" i="4" l="1"/>
  <c r="B3" i="7"/>
  <c r="F9" i="7"/>
  <c r="S75" i="11"/>
  <c r="Q11" i="7"/>
  <c r="N15" i="11"/>
  <c r="F40" i="4"/>
  <c r="N22" i="11" s="1"/>
  <c r="O15" i="11"/>
  <c r="T15" i="11"/>
  <c r="J40" i="4"/>
  <c r="T22" i="11" s="1"/>
  <c r="S15" i="11"/>
  <c r="P15" i="11"/>
  <c r="G24" i="4"/>
  <c r="L55" i="7"/>
  <c r="E9" i="5"/>
  <c r="E20" i="5" s="1"/>
  <c r="L47" i="5" s="1"/>
  <c r="N34" i="5"/>
  <c r="N39" i="5"/>
  <c r="N42" i="5"/>
  <c r="H28" i="5"/>
  <c r="H32" i="5"/>
  <c r="H36" i="5"/>
  <c r="H40" i="5"/>
  <c r="H44" i="5"/>
  <c r="N28" i="5"/>
  <c r="N32" i="5"/>
  <c r="N35" i="5"/>
  <c r="N41" i="5"/>
  <c r="N43" i="5"/>
  <c r="H29" i="5"/>
  <c r="H33" i="5"/>
  <c r="H37" i="5"/>
  <c r="H41" i="5"/>
  <c r="H45" i="5"/>
  <c r="N29" i="5"/>
  <c r="N37" i="5"/>
  <c r="N44" i="5"/>
  <c r="H30" i="5"/>
  <c r="H34" i="5"/>
  <c r="H38" i="5"/>
  <c r="H42" i="5"/>
  <c r="N26" i="5"/>
  <c r="N30" i="5"/>
  <c r="N33" i="5"/>
  <c r="N38" i="5"/>
  <c r="N45" i="5"/>
  <c r="H27" i="5"/>
  <c r="H31" i="5"/>
  <c r="H35" i="5"/>
  <c r="H39" i="5"/>
  <c r="H43" i="5"/>
  <c r="N27" i="5"/>
  <c r="H26" i="5"/>
  <c r="O19" i="7"/>
  <c r="O28" i="7"/>
  <c r="P28" i="7" s="1"/>
  <c r="O29" i="7"/>
  <c r="P29" i="7" s="1"/>
  <c r="O23" i="7"/>
  <c r="O27" i="7"/>
  <c r="P27" i="7" s="1"/>
  <c r="O21" i="7"/>
  <c r="O17" i="7"/>
  <c r="O22" i="7"/>
  <c r="O18" i="7"/>
  <c r="O14" i="7"/>
  <c r="O31" i="7"/>
  <c r="P31" i="7" s="1"/>
  <c r="O26" i="7"/>
  <c r="P26" i="7" s="1"/>
  <c r="O24" i="7"/>
  <c r="O20" i="7"/>
  <c r="O16" i="7"/>
  <c r="O12" i="7"/>
  <c r="P12" i="7" s="1"/>
  <c r="O13" i="7"/>
  <c r="P13" i="7" s="1"/>
  <c r="O15" i="7"/>
  <c r="P15" i="7" s="1"/>
  <c r="H24" i="4"/>
  <c r="F24" i="4"/>
  <c r="I5" i="6"/>
  <c r="J34" i="6"/>
  <c r="K16" i="7"/>
  <c r="M80" i="11" s="1"/>
  <c r="I24" i="4"/>
  <c r="K63" i="7"/>
  <c r="J63" i="7"/>
  <c r="I34" i="6"/>
  <c r="J42" i="4" l="1"/>
  <c r="T17" i="11"/>
  <c r="I42" i="4"/>
  <c r="S17" i="11"/>
  <c r="H42" i="4"/>
  <c r="P17" i="11"/>
  <c r="G42" i="4"/>
  <c r="O17" i="11"/>
  <c r="F42" i="4"/>
  <c r="N17" i="11"/>
  <c r="C41" i="4"/>
  <c r="C42" i="4"/>
  <c r="F8" i="7"/>
  <c r="M8" i="7"/>
  <c r="B2" i="7"/>
  <c r="C81" i="12"/>
  <c r="B25" i="7"/>
  <c r="K26" i="1"/>
  <c r="B10" i="7"/>
  <c r="B31" i="5"/>
  <c r="K31" i="6"/>
  <c r="L29" i="7" s="1"/>
  <c r="N95" i="11" s="1"/>
  <c r="K20" i="6"/>
  <c r="L18" i="7" s="1"/>
  <c r="N82" i="11" s="1"/>
  <c r="K32" i="6"/>
  <c r="L30" i="7" s="1"/>
  <c r="N96" i="11" s="1"/>
  <c r="K33" i="6"/>
  <c r="L31" i="7" s="1"/>
  <c r="N97" i="11" s="1"/>
  <c r="K26" i="6"/>
  <c r="L24" i="7" s="1"/>
  <c r="N88" i="11" s="1"/>
  <c r="K22" i="6"/>
  <c r="L20" i="7" s="1"/>
  <c r="N84" i="11" s="1"/>
  <c r="K18" i="6"/>
  <c r="L16" i="7" s="1"/>
  <c r="N80" i="11" s="1"/>
  <c r="K25" i="6"/>
  <c r="L23" i="7" s="1"/>
  <c r="N87" i="11" s="1"/>
  <c r="K21" i="6"/>
  <c r="L19" i="7" s="1"/>
  <c r="N83" i="11" s="1"/>
  <c r="K17" i="6"/>
  <c r="L15" i="7" s="1"/>
  <c r="N79" i="11" s="1"/>
  <c r="K19" i="6"/>
  <c r="L17" i="7" s="1"/>
  <c r="N81" i="11" s="1"/>
  <c r="K24" i="6"/>
  <c r="L22" i="7" s="1"/>
  <c r="N86" i="11" s="1"/>
  <c r="K15" i="6"/>
  <c r="L13" i="7" s="1"/>
  <c r="N77" i="11" s="1"/>
  <c r="K16" i="6"/>
  <c r="L14" i="7" s="1"/>
  <c r="N78" i="11" s="1"/>
  <c r="K23" i="6"/>
  <c r="L21" i="7" s="1"/>
  <c r="N85" i="11" s="1"/>
  <c r="K30" i="6"/>
  <c r="L28" i="7" s="1"/>
  <c r="N94" i="11" s="1"/>
  <c r="Q31" i="7"/>
  <c r="Q29" i="7"/>
  <c r="Q28" i="7"/>
  <c r="P24" i="7"/>
  <c r="Q24" i="7" s="1"/>
  <c r="P23" i="7"/>
  <c r="Q23" i="7" s="1"/>
  <c r="P22" i="7"/>
  <c r="T86" i="11" s="1"/>
  <c r="P21" i="7"/>
  <c r="Q21" i="7" s="1"/>
  <c r="P20" i="7"/>
  <c r="Q20" i="7" s="1"/>
  <c r="P19" i="7"/>
  <c r="T83" i="11" s="1"/>
  <c r="P18" i="7"/>
  <c r="Q18" i="7" s="1"/>
  <c r="P17" i="7"/>
  <c r="Q17" i="7" s="1"/>
  <c r="P16" i="7"/>
  <c r="Q16" i="7" s="1"/>
  <c r="Q15" i="7"/>
  <c r="P14" i="7"/>
  <c r="Q14" i="7" s="1"/>
  <c r="Q13" i="7"/>
  <c r="S97" i="11"/>
  <c r="S95" i="11"/>
  <c r="S94" i="11"/>
  <c r="S86" i="11"/>
  <c r="S87" i="11"/>
  <c r="S84" i="11"/>
  <c r="S85" i="11"/>
  <c r="S88" i="11"/>
  <c r="S82" i="11"/>
  <c r="S83" i="11"/>
  <c r="K13" i="6"/>
  <c r="K28" i="6"/>
  <c r="L26" i="7" s="1"/>
  <c r="N92" i="11" s="1"/>
  <c r="K14" i="6"/>
  <c r="L12" i="7" s="1"/>
  <c r="N76" i="11" s="1"/>
  <c r="K29" i="6"/>
  <c r="L27" i="7" s="1"/>
  <c r="N93" i="11" s="1"/>
  <c r="S76" i="11"/>
  <c r="Q12" i="7"/>
  <c r="S92" i="11"/>
  <c r="U26" i="7"/>
  <c r="S93" i="11"/>
  <c r="Q27" i="7"/>
  <c r="S81" i="11"/>
  <c r="S80" i="11"/>
  <c r="S79" i="11"/>
  <c r="S78" i="11"/>
  <c r="S77" i="11"/>
  <c r="T11" i="7"/>
  <c r="R75" i="11" s="1"/>
  <c r="T75" i="11"/>
  <c r="J35" i="6"/>
  <c r="U11" i="7"/>
  <c r="I35" i="6"/>
  <c r="T95" i="11" l="1"/>
  <c r="T79" i="11"/>
  <c r="Q22" i="7"/>
  <c r="T78" i="11"/>
  <c r="T88" i="11"/>
  <c r="T81" i="11"/>
  <c r="T77" i="11"/>
  <c r="T84" i="11"/>
  <c r="T82" i="11"/>
  <c r="T85" i="11"/>
  <c r="T87" i="11"/>
  <c r="T94" i="11"/>
  <c r="T97" i="11"/>
  <c r="Q19" i="7"/>
  <c r="T80" i="11"/>
  <c r="Q26" i="7"/>
  <c r="T31" i="7"/>
  <c r="R97" i="11" s="1"/>
  <c r="U31" i="7"/>
  <c r="U20" i="7"/>
  <c r="T29" i="7"/>
  <c r="R95" i="11" s="1"/>
  <c r="U22" i="7"/>
  <c r="U23" i="7"/>
  <c r="T23" i="7"/>
  <c r="R87" i="11" s="1"/>
  <c r="T20" i="7"/>
  <c r="R84" i="11" s="1"/>
  <c r="T22" i="7"/>
  <c r="R86" i="11" s="1"/>
  <c r="T18" i="7"/>
  <c r="R82" i="11" s="1"/>
  <c r="U29" i="7"/>
  <c r="U28" i="7"/>
  <c r="T28" i="7"/>
  <c r="R94" i="11" s="1"/>
  <c r="U19" i="7"/>
  <c r="T24" i="7"/>
  <c r="R88" i="11" s="1"/>
  <c r="U18" i="7"/>
  <c r="T19" i="7"/>
  <c r="R83" i="11" s="1"/>
  <c r="U13" i="7"/>
  <c r="U16" i="7"/>
  <c r="U24" i="7"/>
  <c r="T16" i="7"/>
  <c r="R80" i="11" s="1"/>
  <c r="T17" i="7"/>
  <c r="R81" i="11" s="1"/>
  <c r="L40" i="5"/>
  <c r="F35" i="5"/>
  <c r="L38" i="5"/>
  <c r="F42" i="5"/>
  <c r="L44" i="5"/>
  <c r="F41" i="5"/>
  <c r="L43" i="5"/>
  <c r="F26" i="5"/>
  <c r="F36" i="5"/>
  <c r="L39" i="5"/>
  <c r="L27" i="5"/>
  <c r="F31" i="5"/>
  <c r="L33" i="5"/>
  <c r="F38" i="5"/>
  <c r="L37" i="5"/>
  <c r="F37" i="5"/>
  <c r="L41" i="5"/>
  <c r="L28" i="5"/>
  <c r="F32" i="5"/>
  <c r="L34" i="5"/>
  <c r="F43" i="5"/>
  <c r="F27" i="5"/>
  <c r="L30" i="5"/>
  <c r="F34" i="5"/>
  <c r="L29" i="5"/>
  <c r="F33" i="5"/>
  <c r="L35" i="5"/>
  <c r="F44" i="5"/>
  <c r="F28" i="5"/>
  <c r="F39" i="5"/>
  <c r="L45" i="5"/>
  <c r="L26" i="5"/>
  <c r="F30" i="5"/>
  <c r="F45" i="5"/>
  <c r="F29" i="5"/>
  <c r="L32" i="5"/>
  <c r="F40" i="5"/>
  <c r="L42" i="5"/>
  <c r="L31" i="5"/>
  <c r="T14" i="7"/>
  <c r="R78" i="11" s="1"/>
  <c r="T13" i="7"/>
  <c r="R77" i="11" s="1"/>
  <c r="U17" i="7"/>
  <c r="U14" i="7"/>
  <c r="T27" i="7"/>
  <c r="R93" i="11" s="1"/>
  <c r="U27" i="7"/>
  <c r="T93" i="11"/>
  <c r="T12" i="7"/>
  <c r="R76" i="11" s="1"/>
  <c r="T76" i="11"/>
  <c r="U12" i="7"/>
  <c r="T92" i="11"/>
  <c r="T26" i="7"/>
  <c r="U21" i="7"/>
  <c r="T21" i="7"/>
  <c r="R85" i="11" s="1"/>
  <c r="T15" i="7"/>
  <c r="R79" i="11" s="1"/>
  <c r="U15" i="7"/>
  <c r="L11" i="7"/>
  <c r="N75" i="11" s="1"/>
  <c r="K35" i="6"/>
  <c r="K34" i="6"/>
  <c r="R92" i="11" l="1"/>
  <c r="T104" i="11" s="1"/>
  <c r="K32" i="7"/>
  <c r="J32" i="7"/>
  <c r="J64" i="7" s="1"/>
  <c r="J65" i="7" s="1"/>
  <c r="U32" i="7"/>
  <c r="B34" i="7" s="1"/>
  <c r="L32" i="7" l="1"/>
  <c r="L63" i="7" s="1"/>
  <c r="N107" i="11"/>
  <c r="T108" i="11"/>
  <c r="T107" i="11"/>
  <c r="T105" i="11"/>
  <c r="T106" i="11" s="1"/>
  <c r="K64" i="7"/>
  <c r="K65" i="7" s="1"/>
  <c r="N104" i="11"/>
  <c r="N105" i="11"/>
  <c r="B37" i="7" l="1"/>
  <c r="N109" i="11"/>
  <c r="T109" i="11"/>
  <c r="M32" i="7"/>
  <c r="B54" i="7"/>
  <c r="L64" i="7"/>
  <c r="L65" i="7" s="1"/>
  <c r="B67" i="7" s="1"/>
  <c r="N106" i="11"/>
  <c r="C16" i="10"/>
  <c r="B44" i="4"/>
  <c r="B42" i="4" l="1"/>
  <c r="N8" i="7"/>
  <c r="E24" i="5"/>
  <c r="A32" i="13"/>
  <c r="C13" i="4"/>
  <c r="I9" i="5"/>
  <c r="F8" i="5"/>
  <c r="B28" i="12"/>
</calcChain>
</file>

<file path=xl/sharedStrings.xml><?xml version="1.0" encoding="utf-8"?>
<sst xmlns="http://schemas.openxmlformats.org/spreadsheetml/2006/main" count="4261" uniqueCount="2143">
  <si>
    <t>Firmenname und Adresse:</t>
  </si>
  <si>
    <t>Kontaktperson:</t>
  </si>
  <si>
    <t xml:space="preserve">Tel.:  </t>
  </si>
  <si>
    <t>Branche:</t>
  </si>
  <si>
    <t>Geschäftstätigkeit:</t>
  </si>
  <si>
    <t>Anzahl Mitarbeiter Total:</t>
  </si>
  <si>
    <t>Personen</t>
  </si>
  <si>
    <t>Anzahl Mitarbeiter auf Vollzeitstellen umgerechnet:</t>
  </si>
  <si>
    <t>Betriebsorganisation:</t>
  </si>
  <si>
    <t>1</t>
  </si>
  <si>
    <t>2</t>
  </si>
  <si>
    <t>3</t>
  </si>
  <si>
    <t>- schichtig</t>
  </si>
  <si>
    <t>Produktionszeit / Arbeitszeit:</t>
  </si>
  <si>
    <t>Stunden pro Tag</t>
  </si>
  <si>
    <t>Tage pro Woche</t>
  </si>
  <si>
    <t>Absatz oder Umsatz pro Jahr:</t>
  </si>
  <si>
    <t>Beilagenverzeichnis und ergänzende Dokumente</t>
  </si>
  <si>
    <t>Erforderliche Beilagen:</t>
  </si>
  <si>
    <t>Fakultative Beilagen:</t>
  </si>
  <si>
    <t>-</t>
  </si>
  <si>
    <t>Gebäude-Nr.:</t>
  </si>
  <si>
    <t>Gebäudedaten</t>
  </si>
  <si>
    <t>Anzahl Geschosse:</t>
  </si>
  <si>
    <t xml:space="preserve"> Obergeschosse</t>
  </si>
  <si>
    <t xml:space="preserve"> Untergeschosse</t>
  </si>
  <si>
    <t>Geschossflächen:</t>
  </si>
  <si>
    <t>Bruttogeschossfläche</t>
  </si>
  <si>
    <t>Beheizte Geschossfläche</t>
  </si>
  <si>
    <t>Nutzungsarten:</t>
  </si>
  <si>
    <t>Baujahr:</t>
  </si>
  <si>
    <t>U-Werte:</t>
  </si>
  <si>
    <t>Aussenwand</t>
  </si>
  <si>
    <t xml:space="preserve"> Fenster</t>
  </si>
  <si>
    <t xml:space="preserve"> Boden gegen "unbeheizt"</t>
  </si>
  <si>
    <t>Dach</t>
  </si>
  <si>
    <t>Anlagedaten</t>
  </si>
  <si>
    <t>Nr.</t>
  </si>
  <si>
    <t>Technische Daten</t>
  </si>
  <si>
    <t>Zustand</t>
  </si>
  <si>
    <t>Schema (Beilage)</t>
  </si>
  <si>
    <t>Einheit</t>
  </si>
  <si>
    <t>Spez. Jahresenergiebezug</t>
  </si>
  <si>
    <t>Spez. Elektr. Energie</t>
  </si>
  <si>
    <t>Total</t>
  </si>
  <si>
    <t>Energieeinsparung</t>
  </si>
  <si>
    <t>[ - ]</t>
  </si>
  <si>
    <t>Investitionen</t>
  </si>
  <si>
    <t>Energie</t>
  </si>
  <si>
    <t>Anteil</t>
  </si>
  <si>
    <t>Elektrische Energie</t>
  </si>
  <si>
    <t>c</t>
  </si>
  <si>
    <t>i</t>
  </si>
  <si>
    <t>Einsparung 1</t>
  </si>
  <si>
    <t>Einsparung 2</t>
  </si>
  <si>
    <t>Ungewichtet</t>
  </si>
  <si>
    <t>Energiepreis</t>
  </si>
  <si>
    <t>Einspar.1</t>
  </si>
  <si>
    <t>Einspar.2</t>
  </si>
  <si>
    <t>Kosteneinsp.</t>
  </si>
  <si>
    <t xml:space="preserve"> kWh/a</t>
  </si>
  <si>
    <t>Unterschrift:</t>
  </si>
  <si>
    <t>Ort, Dat.:</t>
  </si>
  <si>
    <t>C.2  Angabe der Bezugsgrösse</t>
  </si>
  <si>
    <t>A.1</t>
  </si>
  <si>
    <t>A.2</t>
  </si>
  <si>
    <t>A.3</t>
  </si>
  <si>
    <t>A.4</t>
  </si>
  <si>
    <t>A.5</t>
  </si>
  <si>
    <t>A.6</t>
  </si>
  <si>
    <t>A.7</t>
  </si>
  <si>
    <t>A.8</t>
  </si>
  <si>
    <t>A.9</t>
  </si>
  <si>
    <t>Art</t>
  </si>
  <si>
    <t>S1 / Summe aller neuen Massnahmen</t>
  </si>
  <si>
    <t>S2 / Summe aller neuen, wirtschaftlichen Massnahmen</t>
  </si>
  <si>
    <t>S3 / Summe aller auszuführenden neuen Massnahmen</t>
  </si>
  <si>
    <t>S4 / Summe aller realisierten Massnahmen der letzten 5 Jahre</t>
  </si>
  <si>
    <t>S5 / Summe aller realisierten und auszuführenden Massnahmen</t>
  </si>
  <si>
    <t>Realisierte Massnahmen der letzten 5 Jahre</t>
  </si>
  <si>
    <t>Firmenname / Adresse:</t>
  </si>
  <si>
    <t>Kontaktperson Firma:</t>
  </si>
  <si>
    <t>Name:</t>
  </si>
  <si>
    <t>Tel.:</t>
  </si>
  <si>
    <t xml:space="preserve">  Fax:</t>
  </si>
  <si>
    <t>Datum der Berichterfassung:</t>
  </si>
  <si>
    <t xml:space="preserve">  Version:</t>
  </si>
  <si>
    <t>Energiespezialist/In / Ingenieurbüro:</t>
  </si>
  <si>
    <t>Titelblatt</t>
  </si>
  <si>
    <t>Email:</t>
  </si>
  <si>
    <t>Betriebsstätte:</t>
  </si>
  <si>
    <t>Report</t>
  </si>
  <si>
    <t>Heizöl</t>
  </si>
  <si>
    <t>Erdgas</t>
  </si>
  <si>
    <t>Massnahmentitel</t>
  </si>
  <si>
    <t>ja</t>
  </si>
  <si>
    <t>nein</t>
  </si>
  <si>
    <t>E</t>
  </si>
  <si>
    <t>[CHF/kWh]</t>
  </si>
  <si>
    <t>[kWh/a]</t>
  </si>
  <si>
    <t>C.3  Resultierender spezifischer Endenergiebezug</t>
  </si>
  <si>
    <t>Jahresendenergiebezug ungewichtet</t>
  </si>
  <si>
    <t>[CHF]</t>
  </si>
  <si>
    <t>[-]</t>
  </si>
  <si>
    <t>Detaillierte Beschreibung der Massnahme:</t>
  </si>
  <si>
    <t>Ort, Datum:</t>
  </si>
  <si>
    <t>Energieverbrauchsanalyse für Grossverbraucher</t>
  </si>
  <si>
    <t>Massnahmenbeschreibungen:</t>
  </si>
  <si>
    <t>Version:</t>
  </si>
  <si>
    <t>Versionsdatum:</t>
  </si>
  <si>
    <t>Deutsch</t>
  </si>
  <si>
    <t>Französisch</t>
  </si>
  <si>
    <t>Energieverbrauchsanalyse EVA</t>
  </si>
  <si>
    <t>Sprache</t>
  </si>
  <si>
    <t>Dropdowns</t>
  </si>
  <si>
    <t>Energieträger</t>
  </si>
  <si>
    <t>DE</t>
  </si>
  <si>
    <t>FR</t>
  </si>
  <si>
    <t>Sprachwahl</t>
  </si>
  <si>
    <t>Version</t>
  </si>
  <si>
    <t>Arbeitsblatt</t>
  </si>
  <si>
    <t>Zelle/Bereich</t>
  </si>
  <si>
    <t>Fusszeile Mitte</t>
  </si>
  <si>
    <t>Fusszeile Links</t>
  </si>
  <si>
    <t>Fusszeile Rechts</t>
  </si>
  <si>
    <t>Zuweisung</t>
  </si>
  <si>
    <t>Übersetzung</t>
  </si>
  <si>
    <t>Aktive Sprache</t>
  </si>
  <si>
    <t>Sprachen</t>
  </si>
  <si>
    <t>Anzahl Gebaeude</t>
  </si>
  <si>
    <t>Beschr. 1</t>
  </si>
  <si>
    <t>[CHF/a]</t>
  </si>
  <si>
    <t>[a]</t>
  </si>
  <si>
    <t>Gewichtet</t>
  </si>
  <si>
    <t>b</t>
  </si>
  <si>
    <t>a</t>
  </si>
  <si>
    <t>Thermische Energie Total</t>
  </si>
  <si>
    <t>Ö</t>
  </si>
  <si>
    <t>G</t>
  </si>
  <si>
    <t>F</t>
  </si>
  <si>
    <t>H</t>
  </si>
  <si>
    <t>W</t>
  </si>
  <si>
    <t>Holz, Biomasse</t>
  </si>
  <si>
    <t>Weitere Brennstoffe</t>
  </si>
  <si>
    <t>Auswahl Energieträger</t>
  </si>
  <si>
    <t>b + c</t>
  </si>
  <si>
    <t>d / a</t>
  </si>
  <si>
    <t>h</t>
  </si>
  <si>
    <t>KE</t>
  </si>
  <si>
    <t>Kostenanteil Energie</t>
  </si>
  <si>
    <t>- Zeilenumbrüche können durch die Tastenkombination "Alt" &amp; "Enter" eingefügt werden.</t>
  </si>
  <si>
    <t>- Wird für die Massnahmenbeschreibung mehr Platz benötigt, kann die Zeilenhöhe manuell angepasst werden.</t>
  </si>
  <si>
    <t>- Die Beschreibungsfelder werden erst angezeigt, wenn die Massnahmentitel in Formular E eingetragen wurden.</t>
  </si>
  <si>
    <t>Beschrei-bung</t>
  </si>
  <si>
    <t>Beschr. 2</t>
  </si>
  <si>
    <t>Beschr. 3</t>
  </si>
  <si>
    <t>Beschr. 4</t>
  </si>
  <si>
    <t>Beschr. 5</t>
  </si>
  <si>
    <t>Beschr. 6</t>
  </si>
  <si>
    <t>Beschr. 7</t>
  </si>
  <si>
    <t>Beschr. 8</t>
  </si>
  <si>
    <t>Beschr. 9</t>
  </si>
  <si>
    <t>Beschr. 10</t>
  </si>
  <si>
    <t>Beschr. 11</t>
  </si>
  <si>
    <t>Beschr. 12</t>
  </si>
  <si>
    <t>Beschr. 13</t>
  </si>
  <si>
    <t>Beschr. 14</t>
  </si>
  <si>
    <t>Beschr. 15</t>
  </si>
  <si>
    <t>Beschr. 16</t>
  </si>
  <si>
    <t>Beschr. 17</t>
  </si>
  <si>
    <t>Beschr. 18</t>
  </si>
  <si>
    <t>Beschr. 19</t>
  </si>
  <si>
    <t>Beschr. 20</t>
  </si>
  <si>
    <t>Massnahme 1, Formular E:</t>
  </si>
  <si>
    <t>Massnahme 2, Formular E:</t>
  </si>
  <si>
    <t>Massnahme 3, Formular E:</t>
  </si>
  <si>
    <t>Massnahme 4, Formular E:</t>
  </si>
  <si>
    <t>Massnahme 5, Formular E:</t>
  </si>
  <si>
    <t>Massnahme 6, Formular E:</t>
  </si>
  <si>
    <t>Massnahme 7, Formular E:</t>
  </si>
  <si>
    <t>Massnahme 8, Formular E:</t>
  </si>
  <si>
    <t>Massnahme 9, Formular E:</t>
  </si>
  <si>
    <t>Massnahme 10, Formular E:</t>
  </si>
  <si>
    <t>Massnahme 11, Formular E:</t>
  </si>
  <si>
    <t>Massnahme 12, Formular E:</t>
  </si>
  <si>
    <t>Massnahme 13, Formular E:</t>
  </si>
  <si>
    <t>Massnahme 14, Formular E:</t>
  </si>
  <si>
    <t>Massnahme 15, Formular E:</t>
  </si>
  <si>
    <t>Massnahme 16, Formular E:</t>
  </si>
  <si>
    <t>Massnahme 17, Formular E:</t>
  </si>
  <si>
    <t>Massnahme 18, Formular E:</t>
  </si>
  <si>
    <t>Massnahme 19, Formular E:</t>
  </si>
  <si>
    <t>Massnahme 20, Formular E:</t>
  </si>
  <si>
    <t>= Umsetzung innerh. 3 Jahren</t>
  </si>
  <si>
    <t>= keine Umsetzung</t>
  </si>
  <si>
    <t>Umset-zung</t>
  </si>
  <si>
    <t>Massnahme 21, Formular F2:</t>
  </si>
  <si>
    <t>Massnahme 22, Formular F2:</t>
  </si>
  <si>
    <t>Massnahme 23, Formular F2:</t>
  </si>
  <si>
    <t>Massnahme 24, Formular F2:</t>
  </si>
  <si>
    <t>Massnahme 25, Formular F2:</t>
  </si>
  <si>
    <t>Massnahme 26, Formular F2:</t>
  </si>
  <si>
    <t>Massnahme 27, Formular F2:</t>
  </si>
  <si>
    <t>Massnahme 28, Formular F2:</t>
  </si>
  <si>
    <t>Beschr. 21</t>
  </si>
  <si>
    <t>Allgemeine Angaben zur Betriebsstätte</t>
  </si>
  <si>
    <t xml:space="preserve">Formular A </t>
  </si>
  <si>
    <t>Angaben zum Endenergiebezug</t>
  </si>
  <si>
    <t>Formular C</t>
  </si>
  <si>
    <t>Angaben zum Energiebedarf der Hauptverbraucher</t>
  </si>
  <si>
    <t>Neue Massnahmen und Wirtschaftlichkeit</t>
  </si>
  <si>
    <t>Formular E</t>
  </si>
  <si>
    <t>Deklaration auszuführende neue Massnahmen</t>
  </si>
  <si>
    <t>Formular F1</t>
  </si>
  <si>
    <t>Formular F2</t>
  </si>
  <si>
    <t>Neue Massnahmen (Formular E)</t>
  </si>
  <si>
    <t>Beschreibungen</t>
  </si>
  <si>
    <t>Massnahmen der letzten 5 Jahre (Formular F2)</t>
  </si>
  <si>
    <t>Beschr. 22</t>
  </si>
  <si>
    <t>Beschr. 23</t>
  </si>
  <si>
    <t>Beschr. 24</t>
  </si>
  <si>
    <t>Beschr. 25</t>
  </si>
  <si>
    <t>Beschr. 26</t>
  </si>
  <si>
    <t>Beschr. 27</t>
  </si>
  <si>
    <t>Beschr. 28</t>
  </si>
  <si>
    <t>Payback</t>
  </si>
  <si>
    <t>Beschreibung der Kostenberechnung (Total und KE):</t>
  </si>
  <si>
    <t>FLAGS [ja/nein]</t>
  </si>
  <si>
    <t>(gemäss Formular F1)</t>
  </si>
  <si>
    <t>Hinweise:</t>
  </si>
  <si>
    <t>Bestätigung</t>
  </si>
  <si>
    <t>1.</t>
  </si>
  <si>
    <t>2.</t>
  </si>
  <si>
    <t>- Realisierte Massnahmen sind nur auszufüllen, falls mit den umzusetzenden neuen Massnahmen die Richtgrösse von 15% nicht erreicht wird.</t>
  </si>
  <si>
    <t>- Eine zusätzliche Begründung ist anzugeben, falls auch zusammen mit den Massnahmen der letzten 5 Jahre die Richtgrösse von 15% nicht erreicht wird.</t>
  </si>
  <si>
    <t>- Die im Formular E und F aufgeführten Massnahmen müssen* in diesem Arbeitsblatt detailliert und nachvollziehbar beschrieben werden.</t>
  </si>
  <si>
    <t>* Alternativ können die Massnahmen auch in einem Beilagendokument beschrieben werden. Auch in der Beilage müssen Einspar- und Kostenberechnungen nachvollziehbar aufzeigt werden.</t>
  </si>
  <si>
    <t>Kommentar zu den Bezugsgrössen und den spezifischen Energiebezügen:</t>
  </si>
  <si>
    <t>- Änderungen begründen</t>
  </si>
  <si>
    <t>Massnahmenbeschreibung</t>
  </si>
  <si>
    <t>Dokumentenname:</t>
  </si>
  <si>
    <t>Berichte:</t>
  </si>
  <si>
    <t>Weiteres:</t>
  </si>
  <si>
    <t>Auswahl Massnahmenbeschreibungen:</t>
  </si>
  <si>
    <t>- Auch in der Beilage müssen Einspar- und Kostenberechnungen nachvollziehbar aufzeigt werden.</t>
  </si>
  <si>
    <t>b) in separatem Beilagendokument</t>
  </si>
  <si>
    <t>Spez. Therm. Energie</t>
  </si>
  <si>
    <t>Thermische Energie</t>
  </si>
  <si>
    <t>Formular D</t>
  </si>
  <si>
    <t>D.3 Energieflussdiagramm</t>
  </si>
  <si>
    <t>3.</t>
  </si>
  <si>
    <t>Haustechnikanlagen:</t>
  </si>
  <si>
    <t>Prozess- und Produktionsanlagen:</t>
  </si>
  <si>
    <t>Andere</t>
  </si>
  <si>
    <t>Heizung</t>
  </si>
  <si>
    <t>Warmwasser</t>
  </si>
  <si>
    <t>Lüftung/Klima</t>
  </si>
  <si>
    <t>Beleuchtung</t>
  </si>
  <si>
    <t>Druckluft</t>
  </si>
  <si>
    <t>Aktueller Jahresenergiebezug ungewichtet:</t>
  </si>
  <si>
    <t>Energieverluste (Erzeugung/Verteilung):</t>
  </si>
  <si>
    <t>(Vorzeichen)</t>
  </si>
  <si>
    <t>(+)</t>
  </si>
  <si>
    <t>(-)</t>
  </si>
  <si>
    <t>- Per Dropdown anpassbar</t>
  </si>
  <si>
    <t>Gemäss Angaben von Formular C, Ziffer C.1</t>
  </si>
  <si>
    <t>Anzahl Gebäude:</t>
  </si>
  <si>
    <t>B.1</t>
  </si>
  <si>
    <t>B.2</t>
  </si>
  <si>
    <t>B.3</t>
  </si>
  <si>
    <t>B.4</t>
  </si>
  <si>
    <t>B.5</t>
  </si>
  <si>
    <t>B.6</t>
  </si>
  <si>
    <t>B.7</t>
  </si>
  <si>
    <t>B.8</t>
  </si>
  <si>
    <t xml:space="preserve">Formular B </t>
  </si>
  <si>
    <t>Total Energiebedarf:</t>
  </si>
  <si>
    <t>Total zugeordneter Energiebedarf:</t>
  </si>
  <si>
    <t>mit der Maus können die Balken vertikal verschoben werden.</t>
  </si>
  <si>
    <t>dadurch kann die Darstellung verbessert und die Reihenfolge der Energieträger und Anlagen bei Bedarf verändert werden.</t>
  </si>
  <si>
    <t>schneiden Sie das Energieflussdiagramm mit dem Screenshot-Programm aus. Es befindet sich nun automatisch in der Zwischenablage.</t>
  </si>
  <si>
    <t>Passen Sie das Energieflussdiagramm bei Bedarf an (fakultativ).</t>
  </si>
  <si>
    <t>Drücken Sie den Button "Energieflussdiagramm erzeugen":</t>
  </si>
  <si>
    <t>auf  Computern mit dem Betriebssystem Windows Vista (oder neuer) ist standardmässig das Screenshot-Programm "Snipping-Tool" installiert.</t>
  </si>
  <si>
    <t>In fünf Schritten zum Energieflussdiagramm:</t>
  </si>
  <si>
    <t>das Energieflussdiagramm öffnet sich in Ihrem Internet-Browser.</t>
  </si>
  <si>
    <t>das Energieflussdiagramm wird gespeichert und  in das Arbeitsblatt "Report" übertragen.</t>
  </si>
  <si>
    <t>Drücken Sie den Button "Speichern und Übertragen"</t>
  </si>
  <si>
    <t>Kurzanleitung</t>
  </si>
  <si>
    <t>Kosten Therm. Energie</t>
  </si>
  <si>
    <t>Kosten Elektr. Energie</t>
  </si>
  <si>
    <t>Energiekosten Total</t>
  </si>
  <si>
    <t>Kostenanteil Energie [-]</t>
  </si>
  <si>
    <t>Jahre
[a]</t>
  </si>
  <si>
    <t>Total
[CHF]</t>
  </si>
  <si>
    <t>Produzierter Laufmeter</t>
  </si>
  <si>
    <t>Absoluter Energiebezug</t>
  </si>
  <si>
    <r>
      <t>[m</t>
    </r>
    <r>
      <rPr>
        <vertAlign val="superscript"/>
        <sz val="10"/>
        <rFont val="Arial"/>
        <family val="2"/>
      </rPr>
      <t>3</t>
    </r>
    <r>
      <rPr>
        <sz val="10"/>
        <rFont val="Arial"/>
        <family val="2"/>
      </rPr>
      <t>/a]</t>
    </r>
  </si>
  <si>
    <t>C.1  Angabe des absoluten Endenergiebezugs</t>
  </si>
  <si>
    <t>Energiebezug Total</t>
  </si>
  <si>
    <t>Prozentuale
Einsp. [-]</t>
  </si>
  <si>
    <t>Energiebezug der letzten fünf Jahre</t>
  </si>
  <si>
    <t>Umsetzung</t>
  </si>
  <si>
    <t>Neue Massnahmen zur Energieeinsparung</t>
  </si>
  <si>
    <t>[ja] oder
[nein]</t>
  </si>
  <si>
    <t>Aufgeführte Massnahmen welche mit Umsetzung "ja" deklariert sind müssen innerhalb der nächsten 3 Jahre umgesetzt werden:</t>
  </si>
  <si>
    <t>Aktuellstes abgeschlossenes Kalenderjahr:</t>
  </si>
  <si>
    <t>Kosten Thermische Energie</t>
  </si>
  <si>
    <t>Kosten Elektrische Energie</t>
  </si>
  <si>
    <t>Unternehmen:</t>
  </si>
  <si>
    <t>Energieverbrauchsanalyse der Betriebsstätte:</t>
  </si>
  <si>
    <t>Einsparung thermischer Energie</t>
  </si>
  <si>
    <t>Einsparung elektrischer Energie</t>
  </si>
  <si>
    <t>Total der Einsparungen</t>
  </si>
  <si>
    <t>Energetische Kennwerte</t>
  </si>
  <si>
    <t>Finanzielle Kennwerte</t>
  </si>
  <si>
    <t>Mittlere Paybackdauer</t>
  </si>
  <si>
    <t>FLAG</t>
  </si>
  <si>
    <t>(hide!)</t>
  </si>
  <si>
    <t>FLAG [Begründung!]</t>
  </si>
  <si>
    <t>[kWh]</t>
  </si>
  <si>
    <t>Elektr.</t>
  </si>
  <si>
    <t>Therm.</t>
  </si>
  <si>
    <t>Energiekosteneinsp. thermisch</t>
  </si>
  <si>
    <t>Energiekosteneinsp. elektrisch</t>
  </si>
  <si>
    <t>Total Energiekosteneinsp.</t>
  </si>
  <si>
    <t>Gewichtete prozentuale Einsparung</t>
  </si>
  <si>
    <t>Kennwerte zur Massnahmenumsetzung</t>
  </si>
  <si>
    <t>Kennwerte zur Massnahmenumsetzung innerhalb der nächsten drei Jahre:</t>
  </si>
  <si>
    <t>Bedienung</t>
  </si>
  <si>
    <t>Die Blätter dieser Arbeitsmappe sind geschützt, um zu verhindern, dass versehentlich Formeln überschrieben werden.</t>
  </si>
  <si>
    <t>Wichtige Hinweise</t>
  </si>
  <si>
    <t>Disclaimer</t>
  </si>
  <si>
    <t>Aufbau</t>
  </si>
  <si>
    <t>Zweck und Ziel</t>
  </si>
  <si>
    <t>Die Eingaben müssen in chronologischer Reihenfolge von oben nach unten erfolgen. Resultate werden zum Teil erst angezeigt, wenn alle dazugehörigen zwingenden Eingabefelder ausgefüllt wurden.</t>
  </si>
  <si>
    <t>Bitte beachten Sie, dass diese Arbeitsmappe nur funktioniert, wenn die Makroausführung in Excel erlaubt ist (Excel-Option).</t>
  </si>
  <si>
    <t>DE: Bitte wählen Sie Ihre gewünschte Sprache</t>
  </si>
  <si>
    <t>Titelblatt:</t>
  </si>
  <si>
    <t>Formular A:</t>
  </si>
  <si>
    <t>Formular B:</t>
  </si>
  <si>
    <t>Formular C:</t>
  </si>
  <si>
    <t>Formular D:</t>
  </si>
  <si>
    <t>Formular E:</t>
  </si>
  <si>
    <t>Formular F1:</t>
  </si>
  <si>
    <t>Formular F2:</t>
  </si>
  <si>
    <t>Beschreibungen:</t>
  </si>
  <si>
    <t>Report:</t>
  </si>
  <si>
    <t>Die Felder sind zum Teil farblich markiert:</t>
  </si>
  <si>
    <t>Angaben zu den Gebäuden und technischen Anlagen</t>
  </si>
  <si>
    <t>Deklaration der umzusetzenden neuen Massnahmen</t>
  </si>
  <si>
    <t>Massnahmen der letzten 5 Jahre</t>
  </si>
  <si>
    <t>Beschreibung der Massnahmen von Formular E und F2</t>
  </si>
  <si>
    <t>Allgemeine Angaben zum Unternehmen und zum Energiespezialisten</t>
  </si>
  <si>
    <t>Übersicht zu den wichtigsten Daten der Energieverbrauchsanalyse</t>
  </si>
  <si>
    <t>Dieser Energiebedarf muss nachfolgend den Haustechnik- und Prozessanlagen zugeordnet werden.</t>
  </si>
  <si>
    <t>Blattname</t>
  </si>
  <si>
    <t>Anleitung</t>
  </si>
  <si>
    <t>Formular A</t>
  </si>
  <si>
    <t>Formular B</t>
  </si>
  <si>
    <t>Formular F1 + F2</t>
  </si>
  <si>
    <t>Fernwärme/-kälte</t>
  </si>
  <si>
    <t>Zwingende Angaben</t>
  </si>
  <si>
    <t>Fakultative Angaben</t>
  </si>
  <si>
    <t>Adresse:</t>
  </si>
  <si>
    <t>Gebäudebezeichnung:</t>
  </si>
  <si>
    <t>Sonnenschutz:</t>
  </si>
  <si>
    <t>mittel</t>
  </si>
  <si>
    <t>Leistung [kW]</t>
  </si>
  <si>
    <t>Baujahr</t>
  </si>
  <si>
    <t>Anlage</t>
  </si>
  <si>
    <t>Wasserverbrauch:</t>
  </si>
  <si>
    <t>Eine Abschätzung der Energieverluste aller Energieerzeugungsanlagen und Verteilsysteme ist hier anzugeben.</t>
  </si>
  <si>
    <t>Die auf Formular F2 aufgelisteten Massnahmen ("Realisierte Massnahmen der letzten 5 Jahre") in den letzten fünf Jahren realisiert hat.</t>
  </si>
  <si>
    <t>A1</t>
  </si>
  <si>
    <t>oder starten Sie das SnippingTool manuell, indem Sie in der Schaltfläche "Start" (Taskleiste) im Suchfeld den Begriff "SnippingTool" eingeben.</t>
  </si>
  <si>
    <t>(durchschn.) Jahresarbeitszahl (JAZ):</t>
  </si>
  <si>
    <t>Allgemein</t>
  </si>
  <si>
    <t>Blatt Anleitung</t>
  </si>
  <si>
    <t>Blatt Titelblatt</t>
  </si>
  <si>
    <t>Blatt Formular A</t>
  </si>
  <si>
    <t>Blatt Formular B</t>
  </si>
  <si>
    <t>Blatt Formular C</t>
  </si>
  <si>
    <t>Blatt Formular D</t>
  </si>
  <si>
    <t>Blatt Formular E</t>
  </si>
  <si>
    <t>Blatt Formular F</t>
  </si>
  <si>
    <t>Blatt Beschreibungen</t>
  </si>
  <si>
    <t>Blatt Report</t>
  </si>
  <si>
    <t>END</t>
  </si>
  <si>
    <t>Eingabemeldung</t>
  </si>
  <si>
    <t>Anteil der Massnahmenkosten welcher zur Steigerung der Energieeffizienz anfällt.
0% = reine Ersatzinvestition
100% = alle Kosten fallen für energetische Verbesserung an
-&gt; Berechnung siehe Wegleitung</t>
  </si>
  <si>
    <t>Eingabemeldung F11</t>
  </si>
  <si>
    <t>Eingabemeldung D12</t>
  </si>
  <si>
    <t>Eingabemeldung F13</t>
  </si>
  <si>
    <t>Eingabemeldung J13</t>
  </si>
  <si>
    <t>Eingabemeldung F14</t>
  </si>
  <si>
    <t>Die durchschnittliche Jahresarbeitszahl aller Wärmepumpen wird benötigt, um aus dem Strombedarf automatisch die resultierende thermische Energie zu berechnen.</t>
  </si>
  <si>
    <t>JAZ</t>
  </si>
  <si>
    <t>BHKW-Stromeigenprod.</t>
  </si>
  <si>
    <t>Eingabemeldung Spalte D&amp;F</t>
  </si>
  <si>
    <t>Eingabemeldung Spalte O</t>
  </si>
  <si>
    <t>Ö = Heizöl
G = Erdgas
F = Fernwärme/ -kälte
H = Holz, Biomasse
W = Weitere Brennstoffe
E = Elektrische Energie</t>
  </si>
  <si>
    <t>Eingabemeldung Spalte E&amp;G</t>
  </si>
  <si>
    <t>Eingabemeldung Spalte Q</t>
  </si>
  <si>
    <t>A2</t>
  </si>
  <si>
    <t>A3</t>
  </si>
  <si>
    <t>A4</t>
  </si>
  <si>
    <t>A5</t>
  </si>
  <si>
    <t>A7</t>
  </si>
  <si>
    <t>A8</t>
  </si>
  <si>
    <t>A9</t>
  </si>
  <si>
    <t>A10</t>
  </si>
  <si>
    <t>A11</t>
  </si>
  <si>
    <t>A12</t>
  </si>
  <si>
    <t>A13</t>
  </si>
  <si>
    <t>A14</t>
  </si>
  <si>
    <t>A15</t>
  </si>
  <si>
    <t>A16</t>
  </si>
  <si>
    <t>A17</t>
  </si>
  <si>
    <t>A18</t>
  </si>
  <si>
    <t>A19</t>
  </si>
  <si>
    <t>A20</t>
  </si>
  <si>
    <t>A21</t>
  </si>
  <si>
    <t>A22</t>
  </si>
  <si>
    <t>A23</t>
  </si>
  <si>
    <t>A24</t>
  </si>
  <si>
    <t>A25</t>
  </si>
  <si>
    <t>A26</t>
  </si>
  <si>
    <t>A27</t>
  </si>
  <si>
    <t>A29</t>
  </si>
  <si>
    <t>A31</t>
  </si>
  <si>
    <t>A33</t>
  </si>
  <si>
    <t>A34</t>
  </si>
  <si>
    <t>A35</t>
  </si>
  <si>
    <t>A36</t>
  </si>
  <si>
    <t>A37</t>
  </si>
  <si>
    <t>A39</t>
  </si>
  <si>
    <t>A40</t>
  </si>
  <si>
    <t>A41</t>
  </si>
  <si>
    <t>A42</t>
  </si>
  <si>
    <t>Bei einer Energieverbrauchsanalyse sind Massnahmen aufzuzeigen, mit denen der gesamte Energieverbrauch in den Gebäuden und Anlagen (unter Berücksichtigung der Wirtschaftlichkeit) um 15 Prozent reduziert werden kann.</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</si>
  <si>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</si>
  <si>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</si>
  <si>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</si>
  <si>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</si>
  <si>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</si>
  <si>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</si>
  <si>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</si>
  <si>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</si>
  <si>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</si>
  <si>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</si>
  <si>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</si>
  <si>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</si>
  <si>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</si>
  <si>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</si>
  <si>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</si>
  <si>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</si>
  <si>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</si>
  <si>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</si>
  <si>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</si>
  <si>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</si>
  <si>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</si>
  <si>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</si>
  <si>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</si>
  <si>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</si>
  <si>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</si>
  <si>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</si>
  <si>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</si>
  <si>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</si>
  <si>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D15</t>
  </si>
  <si>
    <t>D16</t>
  </si>
  <si>
    <t>D17</t>
  </si>
  <si>
    <t>D18</t>
  </si>
  <si>
    <t>D19</t>
  </si>
  <si>
    <t>D20</t>
  </si>
  <si>
    <t>D21</t>
  </si>
  <si>
    <t>D22</t>
  </si>
  <si>
    <t>D23</t>
  </si>
  <si>
    <t>D24</t>
  </si>
  <si>
    <t>D32</t>
  </si>
  <si>
    <t>D34</t>
  </si>
  <si>
    <t>D36</t>
  </si>
  <si>
    <t>D38</t>
  </si>
  <si>
    <t>F8</t>
  </si>
  <si>
    <t>F9</t>
  </si>
  <si>
    <t>F10</t>
  </si>
  <si>
    <t>F12</t>
  </si>
  <si>
    <t>F14</t>
  </si>
  <si>
    <t>F19</t>
  </si>
  <si>
    <t>F20</t>
  </si>
  <si>
    <t>F21</t>
  </si>
  <si>
    <t>J9</t>
  </si>
  <si>
    <t>J20</t>
  </si>
  <si>
    <t>J25</t>
  </si>
  <si>
    <t>Admin</t>
  </si>
  <si>
    <t>A43</t>
  </si>
  <si>
    <t>A44</t>
  </si>
  <si>
    <t>A45</t>
  </si>
  <si>
    <t>A46</t>
  </si>
  <si>
    <t>A47</t>
  </si>
  <si>
    <t>A48</t>
  </si>
  <si>
    <t>A51</t>
  </si>
  <si>
    <t>A53</t>
  </si>
  <si>
    <t>A27: Buchst. Heizöl</t>
  </si>
  <si>
    <t>A28: Buchst. Erdgas</t>
  </si>
  <si>
    <t>A29: Buchst. Fernwärme/-kälte</t>
  </si>
  <si>
    <t>A30: Buchst. Holz, Biomasse</t>
  </si>
  <si>
    <t>A31: Buchst. Weitere Brennstoffe</t>
  </si>
  <si>
    <t>A32: Buchst. Elektrische Energie</t>
  </si>
  <si>
    <t>C20</t>
  </si>
  <si>
    <t>C21</t>
  </si>
  <si>
    <t>E18</t>
  </si>
  <si>
    <t>E22</t>
  </si>
  <si>
    <t>E26</t>
  </si>
  <si>
    <t>G9</t>
  </si>
  <si>
    <t>G10</t>
  </si>
  <si>
    <t>K11</t>
  </si>
  <si>
    <t>L12</t>
  </si>
  <si>
    <t>O6</t>
  </si>
  <si>
    <t>X6</t>
  </si>
  <si>
    <t>V22</t>
  </si>
  <si>
    <t>V26</t>
  </si>
  <si>
    <t>V18 (in Formel)</t>
  </si>
  <si>
    <t>B.9  Energieerzeugungsanlagen</t>
  </si>
  <si>
    <t>B.10  Energieverbraucher Haustechnik</t>
  </si>
  <si>
    <t>B.11  Energieverbraucher Prozess u. Produktion</t>
  </si>
  <si>
    <t>H9</t>
  </si>
  <si>
    <t>H11</t>
  </si>
  <si>
    <t>H12</t>
  </si>
  <si>
    <t>H13</t>
  </si>
  <si>
    <t>H14</t>
  </si>
  <si>
    <t>I8</t>
  </si>
  <si>
    <t>O16</t>
  </si>
  <si>
    <t>R10</t>
  </si>
  <si>
    <t>R14</t>
  </si>
  <si>
    <t>S8</t>
  </si>
  <si>
    <t>U7</t>
  </si>
  <si>
    <t>X9</t>
  </si>
  <si>
    <t>X13</t>
  </si>
  <si>
    <t>Z14</t>
  </si>
  <si>
    <t>Z16</t>
  </si>
  <si>
    <t>AB9</t>
  </si>
  <si>
    <t>AC16</t>
  </si>
  <si>
    <t>AE10</t>
  </si>
  <si>
    <t>AF16</t>
  </si>
  <si>
    <t>AI16</t>
  </si>
  <si>
    <t>AL14</t>
  </si>
  <si>
    <t>AL16</t>
  </si>
  <si>
    <t>AR9</t>
  </si>
  <si>
    <t>AR10</t>
  </si>
  <si>
    <t>AR16</t>
  </si>
  <si>
    <t>Angaben zu den Gebäuden und Technischen Anlagen</t>
  </si>
  <si>
    <t>1) Bei Verwendung einer Photovoltaik-, WP-, oder BHKW-Anlage sind dazugehörige Energiezahlen in Formular D, Ziffer D.1 anzugeben.</t>
  </si>
  <si>
    <t>A12: Buchst. Heizöl</t>
  </si>
  <si>
    <t>A13: Buchst. Erdgas</t>
  </si>
  <si>
    <t>A14: Buchst. Fernwärme/-kälte</t>
  </si>
  <si>
    <t>A15: Buchst. Holz, Biomasse</t>
  </si>
  <si>
    <t>A16: Buchst. Weitere Brennstoffe</t>
  </si>
  <si>
    <t>A20: Buchst. Elektrische Energie</t>
  </si>
  <si>
    <t>Entwicklung Spez. Energiebezug</t>
  </si>
  <si>
    <t>C33</t>
  </si>
  <si>
    <t>C39</t>
  </si>
  <si>
    <t>D9</t>
  </si>
  <si>
    <t>2) Max. 20% Diverse. Gesamthaft muss der Energiebedarf zu 100% einzelnen Verbrauchern zugeordnet werden.</t>
  </si>
  <si>
    <t>D.1 Ermittlung des Energiebedarfs des aktuellen Jahres:</t>
  </si>
  <si>
    <t>D.2 Aufteilung des Energiebedarfs des aktuellen Jahres nach (Haupt-)Verbrauchern:</t>
  </si>
  <si>
    <t>B54</t>
  </si>
  <si>
    <t>B55</t>
  </si>
  <si>
    <t>B56</t>
  </si>
  <si>
    <t>B57</t>
  </si>
  <si>
    <t>B58</t>
  </si>
  <si>
    <t>B59</t>
  </si>
  <si>
    <t>B60</t>
  </si>
  <si>
    <t>B61</t>
  </si>
  <si>
    <t>B62</t>
  </si>
  <si>
    <t>B63</t>
  </si>
  <si>
    <t>B64</t>
  </si>
  <si>
    <t>B65</t>
  </si>
  <si>
    <t>B66</t>
  </si>
  <si>
    <t>B70</t>
  </si>
  <si>
    <t>B71</t>
  </si>
  <si>
    <t>D6</t>
  </si>
  <si>
    <t>H8</t>
  </si>
  <si>
    <t>H16</t>
  </si>
  <si>
    <t>H18</t>
  </si>
  <si>
    <t>H23</t>
  </si>
  <si>
    <t>H24</t>
  </si>
  <si>
    <t>H29</t>
  </si>
  <si>
    <t>H34</t>
  </si>
  <si>
    <t>H45</t>
  </si>
  <si>
    <t>1) Erzeugte thermische Energie</t>
  </si>
  <si>
    <t>E7</t>
  </si>
  <si>
    <t>F6</t>
  </si>
  <si>
    <t>F22</t>
  </si>
  <si>
    <t>G7</t>
  </si>
  <si>
    <t>G22</t>
  </si>
  <si>
    <t>I33</t>
  </si>
  <si>
    <t>J22</t>
  </si>
  <si>
    <t>J23</t>
  </si>
  <si>
    <t>K13</t>
  </si>
  <si>
    <t>K22</t>
  </si>
  <si>
    <t>L21</t>
  </si>
  <si>
    <t>L22</t>
  </si>
  <si>
    <t>M22</t>
  </si>
  <si>
    <t>Blatt Admin</t>
  </si>
  <si>
    <t>Angaben zum Energiebedarf der Hauptverbraucher 2 / 2</t>
  </si>
  <si>
    <t>A6</t>
  </si>
  <si>
    <t>A38</t>
  </si>
  <si>
    <t>Haustechnikanlagen / Gebäudehülle</t>
  </si>
  <si>
    <t>Prozess- und Produktionsanlagen</t>
  </si>
  <si>
    <t>Der/die Ingenieur/In,  Energiespezialist/In bestätigt mit dieser Unterschrift, alle Massnahmen zur Energieeffizienzsteigerung, unabhängig von einer hohen oder tiefen Payback-Dauer, auf dem Formular E aufgelistet zu haben.</t>
  </si>
  <si>
    <t>B4</t>
  </si>
  <si>
    <t>D7</t>
  </si>
  <si>
    <t>D8</t>
  </si>
  <si>
    <t>I7</t>
  </si>
  <si>
    <t>J8</t>
  </si>
  <si>
    <t>J40</t>
  </si>
  <si>
    <t>K33</t>
  </si>
  <si>
    <t>Q12</t>
  </si>
  <si>
    <t>Q13</t>
  </si>
  <si>
    <t>Q14</t>
  </si>
  <si>
    <t>Q15</t>
  </si>
  <si>
    <t>Q16</t>
  </si>
  <si>
    <t>Q17</t>
  </si>
  <si>
    <t>Q18</t>
  </si>
  <si>
    <t>Q19</t>
  </si>
  <si>
    <t>Q20</t>
  </si>
  <si>
    <t>Q21</t>
  </si>
  <si>
    <t>Q22</t>
  </si>
  <si>
    <t>Q23</t>
  </si>
  <si>
    <t>Q24</t>
  </si>
  <si>
    <t>Q25</t>
  </si>
  <si>
    <t>Q27</t>
  </si>
  <si>
    <t>Q28</t>
  </si>
  <si>
    <t>Q29</t>
  </si>
  <si>
    <t>Q30</t>
  </si>
  <si>
    <t>Q31</t>
  </si>
  <si>
    <t>Q32</t>
  </si>
  <si>
    <t>K4</t>
  </si>
  <si>
    <t>K6</t>
  </si>
  <si>
    <t>K8</t>
  </si>
  <si>
    <t>L8</t>
  </si>
  <si>
    <t>M6</t>
  </si>
  <si>
    <t>M8</t>
  </si>
  <si>
    <t>N6</t>
  </si>
  <si>
    <t>N8</t>
  </si>
  <si>
    <t>O8</t>
  </si>
  <si>
    <t>P6</t>
  </si>
  <si>
    <t>Q6</t>
  </si>
  <si>
    <t>Q8</t>
  </si>
  <si>
    <t>A59</t>
  </si>
  <si>
    <t>A60</t>
  </si>
  <si>
    <t>A61</t>
  </si>
  <si>
    <t>A65</t>
  </si>
  <si>
    <t>A67</t>
  </si>
  <si>
    <t>A74</t>
  </si>
  <si>
    <t>Preis?-&gt;C.1</t>
  </si>
  <si>
    <t>K12-L32 (in Formeln)</t>
  </si>
  <si>
    <t>P12-32 (in Formeln)</t>
  </si>
  <si>
    <t>KE?</t>
  </si>
  <si>
    <t>E45</t>
  </si>
  <si>
    <t>E46</t>
  </si>
  <si>
    <t>E47</t>
  </si>
  <si>
    <t>E48</t>
  </si>
  <si>
    <t>U51</t>
  </si>
  <si>
    <t>U52</t>
  </si>
  <si>
    <t>U53</t>
  </si>
  <si>
    <t>U54</t>
  </si>
  <si>
    <t>U55</t>
  </si>
  <si>
    <t>U56</t>
  </si>
  <si>
    <t>U57</t>
  </si>
  <si>
    <t>U58</t>
  </si>
  <si>
    <t>B43</t>
  </si>
  <si>
    <t>B45</t>
  </si>
  <si>
    <t>D69</t>
  </si>
  <si>
    <t>D71</t>
  </si>
  <si>
    <t>E5</t>
  </si>
  <si>
    <t>E6</t>
  </si>
  <si>
    <t>E8</t>
  </si>
  <si>
    <t>G8</t>
  </si>
  <si>
    <t>G47</t>
  </si>
  <si>
    <t>G48</t>
  </si>
  <si>
    <t>I47</t>
  </si>
  <si>
    <t>J6</t>
  </si>
  <si>
    <t>J7</t>
  </si>
  <si>
    <t>J46</t>
  </si>
  <si>
    <t>J47</t>
  </si>
  <si>
    <t>K7</t>
  </si>
  <si>
    <t>K47</t>
  </si>
  <si>
    <t>L5</t>
  </si>
  <si>
    <t>L7</t>
  </si>
  <si>
    <t>L45</t>
  </si>
  <si>
    <t>L47</t>
  </si>
  <si>
    <t>K73</t>
  </si>
  <si>
    <t>M7</t>
  </si>
  <si>
    <t>M47</t>
  </si>
  <si>
    <t>L60</t>
  </si>
  <si>
    <t>N5</t>
  </si>
  <si>
    <t>N45</t>
  </si>
  <si>
    <t>N47</t>
  </si>
  <si>
    <t>O5</t>
  </si>
  <si>
    <t>O7</t>
  </si>
  <si>
    <t>O45</t>
  </si>
  <si>
    <t>O47</t>
  </si>
  <si>
    <t>P5</t>
  </si>
  <si>
    <t>P7</t>
  </si>
  <si>
    <t>P8</t>
  </si>
  <si>
    <t>Q47</t>
  </si>
  <si>
    <t>R43</t>
  </si>
  <si>
    <t>R45</t>
  </si>
  <si>
    <t>U45</t>
  </si>
  <si>
    <t>U47</t>
  </si>
  <si>
    <t>Begründung erforderlich</t>
  </si>
  <si>
    <t>Umsetzung innerh. 3 Jahren</t>
  </si>
  <si>
    <t>=&gt; Begründung zur Einsparung &lt; 15%  hinzufügen und Formular F2 ausfüllen.</t>
  </si>
  <si>
    <t>=&gt; i.O. da Richtgrösse von 15% erreicht: Unterschrift auf Formular F2 eintragen.</t>
  </si>
  <si>
    <t>Begründung weshalb wirtschaftliche Massnahmen nicht umgesetzt werden können:</t>
  </si>
  <si>
    <t>Kommentar zur Deklaration auszuführender Massnahmen (fakultativ):</t>
  </si>
  <si>
    <t>Begründung weshalb die Richtgrösse von 15% Einsparung nicht erreicht werden kann:</t>
  </si>
  <si>
    <t>Kommentar zum Einsparziel (fakultativ da Richtgrösse von 15% Einsparung erreicht wurde):</t>
  </si>
  <si>
    <t>Eingabefelder gesperrt: Bitte zuerst Formular F1 komplett ausfüllen!</t>
  </si>
  <si>
    <t>Massnahmen der letzten 5 Jahre (fakultativ da Richtgrösse erreicht)</t>
  </si>
  <si>
    <t>Eingabefeld gesperrt: Bitte zuerst Formular F1 komplett ausfüllen!</t>
  </si>
  <si>
    <t>Begründung weshalb die Richtgrösse von 15% auch zusammen mit Massnahmen der letzten 5 Jahre nicht erreicht werden kann:</t>
  </si>
  <si>
    <t>P10-P30 (in Formeln)</t>
  </si>
  <si>
    <t>L31 (in Formel)</t>
  </si>
  <si>
    <t>A32 (in Formel)</t>
  </si>
  <si>
    <t>A34 (in Formel)</t>
  </si>
  <si>
    <t>A50 (in Formel)</t>
  </si>
  <si>
    <t>A62 (in Formel)</t>
  </si>
  <si>
    <t>Ö = Heizöl
G = Erdgas
F = Fernwärme/-kälte
H = Holz, Biomasse
W = Weitere Brennstoffe
E = Elektrische Energie</t>
  </si>
  <si>
    <t>L51-58 (in Formeln)</t>
  </si>
  <si>
    <t>O10-O30 (in Formeln)</t>
  </si>
  <si>
    <t>A28</t>
  </si>
  <si>
    <t>A32</t>
  </si>
  <si>
    <t>A52</t>
  </si>
  <si>
    <t>A55</t>
  </si>
  <si>
    <t>A56</t>
  </si>
  <si>
    <t>A63</t>
  </si>
  <si>
    <t>A64</t>
  </si>
  <si>
    <t>A66</t>
  </si>
  <si>
    <t>A68</t>
  </si>
  <si>
    <t>A69</t>
  </si>
  <si>
    <t>A70</t>
  </si>
  <si>
    <t>A71</t>
  </si>
  <si>
    <t>A72</t>
  </si>
  <si>
    <t>A75</t>
  </si>
  <si>
    <t>A76</t>
  </si>
  <si>
    <t>A79</t>
  </si>
  <si>
    <t>A80</t>
  </si>
  <si>
    <t>A83</t>
  </si>
  <si>
    <t>A84</t>
  </si>
  <si>
    <t>A87</t>
  </si>
  <si>
    <t>A88</t>
  </si>
  <si>
    <t>A91</t>
  </si>
  <si>
    <t>A92</t>
  </si>
  <si>
    <t>A94</t>
  </si>
  <si>
    <t>A95</t>
  </si>
  <si>
    <t>A96</t>
  </si>
  <si>
    <t>A97</t>
  </si>
  <si>
    <t>A98</t>
  </si>
  <si>
    <t>A99</t>
  </si>
  <si>
    <t>A100</t>
  </si>
  <si>
    <t>A101</t>
  </si>
  <si>
    <t>A102</t>
  </si>
  <si>
    <t>A103</t>
  </si>
  <si>
    <t>A104</t>
  </si>
  <si>
    <t>A105</t>
  </si>
  <si>
    <t>A106</t>
  </si>
  <si>
    <t>A107</t>
  </si>
  <si>
    <t>A108</t>
  </si>
  <si>
    <t>A109</t>
  </si>
  <si>
    <t>A110</t>
  </si>
  <si>
    <t>A113</t>
  </si>
  <si>
    <t>A114</t>
  </si>
  <si>
    <t>A117</t>
  </si>
  <si>
    <t>A118</t>
  </si>
  <si>
    <t>A121</t>
  </si>
  <si>
    <t>A122</t>
  </si>
  <si>
    <t>A125</t>
  </si>
  <si>
    <t>A126</t>
  </si>
  <si>
    <t>A129</t>
  </si>
  <si>
    <t>A130</t>
  </si>
  <si>
    <t>B36</t>
  </si>
  <si>
    <t>B40</t>
  </si>
  <si>
    <t>B44</t>
  </si>
  <si>
    <t>B48</t>
  </si>
  <si>
    <t>B52</t>
  </si>
  <si>
    <t>B68</t>
  </si>
  <si>
    <t>B72</t>
  </si>
  <si>
    <t>B76</t>
  </si>
  <si>
    <t>B80</t>
  </si>
  <si>
    <t>B84</t>
  </si>
  <si>
    <t>B88</t>
  </si>
  <si>
    <t>B102</t>
  </si>
  <si>
    <t>B106</t>
  </si>
  <si>
    <t>B110</t>
  </si>
  <si>
    <t>B114</t>
  </si>
  <si>
    <t>B118</t>
  </si>
  <si>
    <t>B122</t>
  </si>
  <si>
    <t>B126</t>
  </si>
  <si>
    <t>B130</t>
  </si>
  <si>
    <t>C11</t>
  </si>
  <si>
    <t>C12</t>
  </si>
  <si>
    <t>C15</t>
  </si>
  <si>
    <t>C16</t>
  </si>
  <si>
    <t>C19</t>
  </si>
  <si>
    <t>C23</t>
  </si>
  <si>
    <t>C24</t>
  </si>
  <si>
    <t>C27</t>
  </si>
  <si>
    <t>C28</t>
  </si>
  <si>
    <t>C31</t>
  </si>
  <si>
    <t>C32</t>
  </si>
  <si>
    <t>C35</t>
  </si>
  <si>
    <t>C36</t>
  </si>
  <si>
    <t>C40</t>
  </si>
  <si>
    <t>C43</t>
  </si>
  <si>
    <t>C44</t>
  </si>
  <si>
    <t>C47</t>
  </si>
  <si>
    <t>C48</t>
  </si>
  <si>
    <t>C51</t>
  </si>
  <si>
    <t>C52</t>
  </si>
  <si>
    <t>C55</t>
  </si>
  <si>
    <t>C56</t>
  </si>
  <si>
    <t>C59</t>
  </si>
  <si>
    <t>C60</t>
  </si>
  <si>
    <t>C63</t>
  </si>
  <si>
    <t>C64</t>
  </si>
  <si>
    <t>C67</t>
  </si>
  <si>
    <t>C68</t>
  </si>
  <si>
    <t>C71</t>
  </si>
  <si>
    <t>C72</t>
  </si>
  <si>
    <t>C75</t>
  </si>
  <si>
    <t>C76</t>
  </si>
  <si>
    <t>C79</t>
  </si>
  <si>
    <t>C80</t>
  </si>
  <si>
    <t>C83</t>
  </si>
  <si>
    <t>C84</t>
  </si>
  <si>
    <t>C87</t>
  </si>
  <si>
    <t>C88</t>
  </si>
  <si>
    <t>C101</t>
  </si>
  <si>
    <t>C102</t>
  </si>
  <si>
    <t>C105</t>
  </si>
  <si>
    <t>C106</t>
  </si>
  <si>
    <t>C109</t>
  </si>
  <si>
    <t>C110</t>
  </si>
  <si>
    <t>C113</t>
  </si>
  <si>
    <t>C114</t>
  </si>
  <si>
    <t>C117</t>
  </si>
  <si>
    <t>C118</t>
  </si>
  <si>
    <t>C121</t>
  </si>
  <si>
    <t>C122</t>
  </si>
  <si>
    <t>C125</t>
  </si>
  <si>
    <t>C126</t>
  </si>
  <si>
    <t>C129</t>
  </si>
  <si>
    <t>C130</t>
  </si>
  <si>
    <t xml:space="preserve">Hinweise:
- Die im Formular E und F aufgeführten Massnahmen müssen in diesem Arbeitsblatt detailliert und nachvollziehbar beschrieben werden.
- Wird für die Massnahmenbeschreibung mehr Platz benötigt, kann die Zeilenhöhe manuell angepasst werden.
- Zeilenumbrüche können durch die Tastenkombination "Alt" &amp; "Enter" eingefügt werden.
</t>
  </si>
  <si>
    <t>Beschreibungen 1 / 2</t>
  </si>
  <si>
    <t>L71</t>
  </si>
  <si>
    <t>L72</t>
  </si>
  <si>
    <t>L88</t>
  </si>
  <si>
    <t>L89</t>
  </si>
  <si>
    <t>M72</t>
  </si>
  <si>
    <t>M89</t>
  </si>
  <si>
    <t>N71</t>
  </si>
  <si>
    <t>N72</t>
  </si>
  <si>
    <t>N88</t>
  </si>
  <si>
    <t>N89</t>
  </si>
  <si>
    <t>N101</t>
  </si>
  <si>
    <t>N102</t>
  </si>
  <si>
    <t>N103</t>
  </si>
  <si>
    <t>N104</t>
  </si>
  <si>
    <t>N105</t>
  </si>
  <si>
    <t>N106</t>
  </si>
  <si>
    <t>N107</t>
  </si>
  <si>
    <t>O72</t>
  </si>
  <si>
    <t>O89</t>
  </si>
  <si>
    <t>R71</t>
  </si>
  <si>
    <t>R72</t>
  </si>
  <si>
    <t>R88</t>
  </si>
  <si>
    <t>R89</t>
  </si>
  <si>
    <t>S71</t>
  </si>
  <si>
    <t>S72</t>
  </si>
  <si>
    <t>S88</t>
  </si>
  <si>
    <t>S89</t>
  </si>
  <si>
    <t>Absoluter Energiebezug [kWh/a]</t>
  </si>
  <si>
    <t>Spez. Energiebezug</t>
  </si>
  <si>
    <t>Energiekosten [CHF/a]</t>
  </si>
  <si>
    <t>Diagramm 1</t>
  </si>
  <si>
    <t>Diagramm 2</t>
  </si>
  <si>
    <t>Diagramm 3</t>
  </si>
  <si>
    <t>MsgBox</t>
  </si>
  <si>
    <t>Übertragung erfolgreich</t>
  </si>
  <si>
    <r>
      <t xml:space="preserve"> m²</t>
    </r>
    <r>
      <rPr>
        <sz val="10"/>
        <rFont val="Arial"/>
        <family val="2"/>
      </rPr>
      <t xml:space="preserve"> BGF</t>
    </r>
  </si>
  <si>
    <r>
      <t xml:space="preserve">Gewichteter Energiebezug Total </t>
    </r>
    <r>
      <rPr>
        <sz val="10"/>
        <rFont val="Calibri"/>
        <family val="2"/>
      </rPr>
      <t>¹⁾</t>
    </r>
  </si>
  <si>
    <r>
      <t>Spezifischer Energiebezug ²</t>
    </r>
    <r>
      <rPr>
        <sz val="10"/>
        <rFont val="Calibri"/>
        <family val="2"/>
      </rPr>
      <t>⁾</t>
    </r>
  </si>
  <si>
    <t>Button</t>
  </si>
  <si>
    <t>Energieflussdiagramm erzeugen</t>
  </si>
  <si>
    <t>Speichern und übertragen</t>
  </si>
  <si>
    <t xml:space="preserve">klicken Sie auf folgenden Button, damit sich das Programm automatisch öffnet: </t>
  </si>
  <si>
    <t>Snipping Tool</t>
  </si>
  <si>
    <t>HTML Energieflussdiagramm</t>
  </si>
  <si>
    <t>Energieflussdiagramm EVA</t>
  </si>
  <si>
    <t>Fügen Sie das Energieflussdiagramm innerhalb des weissen Rahmens ein.</t>
  </si>
  <si>
    <t>drücken Sie mit der rechten Maustaste auf die weisse Fläche und wählen Sie "Einfügen".</t>
  </si>
  <si>
    <t>passen Sie das Energieflussdiagramm falls nötig der Grösse der weissen Fläche an.</t>
  </si>
  <si>
    <r>
      <rPr>
        <b/>
        <sz val="10"/>
        <rFont val="Arial"/>
        <family val="2"/>
      </rPr>
      <t xml:space="preserve">Hinweise:
</t>
    </r>
    <r>
      <rPr>
        <sz val="10"/>
        <rFont val="Arial"/>
        <family val="2"/>
      </rPr>
      <t>Die FR- und IT-Texte sollten wenn immer möglich in etwa die gleiche Länge haben wie der DE-Text.</t>
    </r>
    <r>
      <rPr>
        <b/>
        <sz val="10"/>
        <rFont val="Arial"/>
        <family val="2"/>
      </rPr>
      <t xml:space="preserve">
</t>
    </r>
    <r>
      <rPr>
        <sz val="10"/>
        <rFont val="Arial"/>
        <family val="2"/>
      </rPr>
      <t>Sollten bei der Übersetzung Schwierigkeiten wegen der Excel-Formatierung entstehen, bitte Text zumindest inhaltlich übersetzten und Zelle farblich markieren, damit korrektes Format nachträglich eingestellt werden kann.
Die Spalte "Zuweisung" muss für die Übersetzung nicht beachtet werden. Sie zeigt lediglich an, in welchem Arbeitsblatt und in welcher Zelle der Text im Excel-Tool angezeigt wird.
Zellen mit identischen Begriffen (Duplikaten) wurden ausgeblendet. Dies um zu verhindern dass diese fälschlicherweise doppelt übersetzt werden.</t>
    </r>
  </si>
  <si>
    <t xml:space="preserve"> m² BGF</t>
  </si>
  <si>
    <t>Zielgrösse der Energieverbrauchsanalyse</t>
  </si>
  <si>
    <r>
      <t xml:space="preserve">Jahresendenergiebezug gewichtet </t>
    </r>
    <r>
      <rPr>
        <sz val="10"/>
        <rFont val="Cambria"/>
        <family val="1"/>
      </rPr>
      <t>²⁾</t>
    </r>
  </si>
  <si>
    <t>Thermische Energie ¹⁾:</t>
  </si>
  <si>
    <t>Elektr. Energie Total ¹⁾:</t>
  </si>
  <si>
    <t>Energiepreis ¹⁾</t>
  </si>
  <si>
    <t>Diverse Verbraucher ²⁾</t>
  </si>
  <si>
    <t>Gewichteter Energiebezug des aktuellsten Jahres ¹⁾ ²⁾:</t>
  </si>
  <si>
    <t>Gewichtet ²⁾</t>
  </si>
  <si>
    <t>Energiekosten ³⁾</t>
  </si>
  <si>
    <t>Bezeichnung Bezugsgrösse ³⁾</t>
  </si>
  <si>
    <t>1) Massnahmen im Bereich Haustechnikanlagen / Gebäudehülle mit einem Payback von weniger als 8 Jahren gelten als wirtschaftlich und müssen umgesetzt werden.</t>
  </si>
  <si>
    <t>Massnahmen im Bereich Haustechnikanlagen / Gebäudehülle ¹⁾</t>
  </si>
  <si>
    <t>Massnahmen im Bereich
Prozess- und Produktionsanlagen ²⁾</t>
  </si>
  <si>
    <t>2) Massnahmen im Bereich Prozess- und Produktionsanlagen mit einem Payback von weniger als 4 Jahren gelten als wirtschaftlich und müssen umgesetzt werden.</t>
  </si>
  <si>
    <t>Gewichtetes Total der Einsparungen ¹⁾</t>
  </si>
  <si>
    <t>Total der Investitionskosten ²⁾</t>
  </si>
  <si>
    <t>Kostenanteil Energie ³⁾</t>
  </si>
  <si>
    <t>W/m²K</t>
  </si>
  <si>
    <t>h * i / g</t>
  </si>
  <si>
    <t>g =  b * e + c * f</t>
  </si>
  <si>
    <t>2) Total der angegebenen Investitionskosten aller umzusetzenden neuen Massnahmen.</t>
  </si>
  <si>
    <t>3) Anteil der Investitionskosten welcher für die energetischen Verbesserungen aufgewendet wird.</t>
  </si>
  <si>
    <t>2) Energiebezug pro Bezugsgrösse (der spezifische Energiebezug ist ein Indikator für die Veränderung der Energieeffizienz der Betriebsstätte).</t>
  </si>
  <si>
    <t>3) Bei aktuellen Energiepreisen (gemäss Angabe in Formular C, Ziffer C.1).</t>
  </si>
  <si>
    <r>
      <t xml:space="preserve">d = b + c </t>
    </r>
    <r>
      <rPr>
        <vertAlign val="superscript"/>
        <sz val="9"/>
        <rFont val="Arial"/>
        <family val="2"/>
      </rPr>
      <t>2)</t>
    </r>
  </si>
  <si>
    <r>
      <t xml:space="preserve">e </t>
    </r>
    <r>
      <rPr>
        <vertAlign val="superscript"/>
        <sz val="9"/>
        <rFont val="Arial"/>
        <family val="2"/>
      </rPr>
      <t>1)</t>
    </r>
  </si>
  <si>
    <r>
      <t xml:space="preserve">f </t>
    </r>
    <r>
      <rPr>
        <vertAlign val="superscript"/>
        <sz val="9"/>
        <rFont val="Arial"/>
        <family val="2"/>
      </rPr>
      <t>1)</t>
    </r>
  </si>
  <si>
    <r>
      <t xml:space="preserve">e </t>
    </r>
    <r>
      <rPr>
        <b/>
        <vertAlign val="superscript"/>
        <sz val="9"/>
        <rFont val="Arial"/>
        <family val="2"/>
      </rPr>
      <t>1)</t>
    </r>
  </si>
  <si>
    <r>
      <t xml:space="preserve">f </t>
    </r>
    <r>
      <rPr>
        <b/>
        <vertAlign val="superscript"/>
        <sz val="9"/>
        <rFont val="Arial"/>
        <family val="2"/>
      </rPr>
      <t>1)</t>
    </r>
  </si>
  <si>
    <t>Gewichteter aktueller Jahresenergiebezug</t>
  </si>
  <si>
    <t>Solarwaerme</t>
  </si>
  <si>
    <t>Konferenz Kantonaler Energiefachstellen (EnFK)</t>
  </si>
  <si>
    <t>Conférence des services cantonaux de l’énergie (EnFK)</t>
  </si>
  <si>
    <t xml:space="preserve">Introduction </t>
  </si>
  <si>
    <t>Page de couverture</t>
  </si>
  <si>
    <t>Formulaire A</t>
  </si>
  <si>
    <t xml:space="preserve">Formulaire B </t>
  </si>
  <si>
    <t>Formulaire C</t>
  </si>
  <si>
    <t>Formulaire D</t>
  </si>
  <si>
    <t>Formulaire E</t>
  </si>
  <si>
    <t>Formulaire F1 + F2</t>
  </si>
  <si>
    <t>Descriptions</t>
  </si>
  <si>
    <t>Rapport</t>
  </si>
  <si>
    <t xml:space="preserve">Transfert effectué </t>
  </si>
  <si>
    <t xml:space="preserve">Version </t>
  </si>
  <si>
    <t xml:space="preserve">Version: </t>
  </si>
  <si>
    <t>Date de la version:</t>
  </si>
  <si>
    <t>Listes déroulantes</t>
  </si>
  <si>
    <t xml:space="preserve">Nombre de bâtiments </t>
  </si>
  <si>
    <t xml:space="preserve">Description des mesures d’amélioration </t>
  </si>
  <si>
    <t xml:space="preserve">moyen </t>
  </si>
  <si>
    <t>Agent énergétique</t>
  </si>
  <si>
    <t>M</t>
  </si>
  <si>
    <t>D</t>
  </si>
  <si>
    <t>B</t>
  </si>
  <si>
    <t>A</t>
  </si>
  <si>
    <t>Mazout</t>
  </si>
  <si>
    <t>Gaz naturel</t>
  </si>
  <si>
    <t>Chaleur ou froid à distance </t>
  </si>
  <si>
    <t>Bois, biomasse</t>
  </si>
  <si>
    <t xml:space="preserve">Autres combustibles </t>
  </si>
  <si>
    <t>Part des coûts de l’énergie</t>
  </si>
  <si>
    <t xml:space="preserve">Choix de la langue </t>
  </si>
  <si>
    <t xml:space="preserve">Brève introduction </t>
  </si>
  <si>
    <t xml:space="preserve">Langue </t>
  </si>
  <si>
    <t xml:space="preserve">Buts </t>
  </si>
  <si>
    <t>Dans une analyse de la consommation énergétique, il faut montrer les mesures d’amélioration au moyen desquelles il est possible de réduire de 15 % la consommation énergétique totale dans les bâtiments et les installations (compte tenu de la rentabilité).</t>
  </si>
  <si>
    <t>Structure</t>
  </si>
  <si>
    <t>Cet outil Excel est constitué de plusieurs feuilles de travail:</t>
  </si>
  <si>
    <t>Indications d’emploi</t>
  </si>
  <si>
    <t>Exclusion de responsabilité</t>
  </si>
  <si>
    <t>Feuille de titre:</t>
  </si>
  <si>
    <t>Formulaire A:</t>
  </si>
  <si>
    <t>Formulaire B:</t>
  </si>
  <si>
    <t>Formulaire F1:</t>
  </si>
  <si>
    <t>Formulaire F2:</t>
  </si>
  <si>
    <t>Descriptions:</t>
  </si>
  <si>
    <t>Rapport:</t>
  </si>
  <si>
    <t xml:space="preserve"> Les saisies doivent être faites par ordre chronologique de haut en bas. Dans certains cas, les résultats s’affichent seulement lorsque tous les champs de saisie obligatoire correspondants sont remplis.</t>
  </si>
  <si>
    <t>Veuillez noter que ce classeur de travail ne fonctionne que si l’exécution des macros est autorisée (option dans Excel).</t>
  </si>
  <si>
    <t>Les feuilles de ce classeur de travail sont protégées pour éviter que des formules ne soient écrasées par mégarde.</t>
  </si>
  <si>
    <t>Les champs sont en partie signalés par des couleurs:</t>
  </si>
  <si>
    <t>Renseignements généraux sur l’entreprise et sur le spécialiste en énergie</t>
  </si>
  <si>
    <t xml:space="preserve">Renseignements généraux concernant le site d’exploitation </t>
  </si>
  <si>
    <t xml:space="preserve">Renseignements sur les bâtiments et sur les installations techniques </t>
  </si>
  <si>
    <t xml:space="preserve">Renseignements sur l’achat d’énergie finale </t>
  </si>
  <si>
    <t xml:space="preserve">Renseignements sur les besoins en énergie des consommateurs principaux </t>
  </si>
  <si>
    <t xml:space="preserve">Nouvelles mesures d’amélioration et rentabilité </t>
  </si>
  <si>
    <t xml:space="preserve">Déclaration des mesures d’amélioration devant être mises en œuvre </t>
  </si>
  <si>
    <t>Mesures d’amélioration des 5 dernières années</t>
  </si>
  <si>
    <t>Description des mesures d’amélioration des formulaires E et F2</t>
  </si>
  <si>
    <t xml:space="preserve">Vue d’ensemble des principales données relatives à l’analyse de la consommation énergétique </t>
  </si>
  <si>
    <t>Renseignements obligatoires</t>
  </si>
  <si>
    <t xml:space="preserve">Renseignements facultatifs </t>
  </si>
  <si>
    <t xml:space="preserve">Remarques importantes </t>
  </si>
  <si>
    <t>Nom de l’entreprise / adresse:</t>
  </si>
  <si>
    <t>Contact dans l’entreprise:</t>
  </si>
  <si>
    <t>Site d’exploitation:</t>
  </si>
  <si>
    <t>Date de la saisie du rapport:</t>
  </si>
  <si>
    <t>Nom:</t>
  </si>
  <si>
    <t>Tél.:</t>
  </si>
  <si>
    <t>Courriel:</t>
  </si>
  <si>
    <t xml:space="preserve"> Fax:</t>
  </si>
  <si>
    <t xml:space="preserve"> Version: </t>
  </si>
  <si>
    <t xml:space="preserve">Formulaire A </t>
  </si>
  <si>
    <t>Liste des annexes et documents complémentaires</t>
  </si>
  <si>
    <t>Nom et adresse de l’entreprise</t>
  </si>
  <si>
    <t>Contact:</t>
  </si>
  <si>
    <t>Activité:</t>
  </si>
  <si>
    <t>Total des collaborateurs:</t>
  </si>
  <si>
    <t>Organisation de l’exploitation:</t>
  </si>
  <si>
    <t>Durée de la production ou du travail</t>
  </si>
  <si>
    <t>Ventes ou chiffre d’affaires, par an</t>
  </si>
  <si>
    <t>Nombre de bâtiments:</t>
  </si>
  <si>
    <t xml:space="preserve">Annexes obligatoires: </t>
  </si>
  <si>
    <t>Descriptions des mesures d’amélioration en:</t>
  </si>
  <si>
    <t>Remarques:</t>
  </si>
  <si>
    <t xml:space="preserve">Annexes facultatives: </t>
  </si>
  <si>
    <t>Rapports</t>
  </si>
  <si>
    <t>Autres</t>
  </si>
  <si>
    <t>- Les calculs d’économies et de coûts doivent également être présentés clairement dans l’annexe.</t>
  </si>
  <si>
    <t>Sélection des descriptions des mesures d’amélioration:</t>
  </si>
  <si>
    <t>Nom du document:</t>
  </si>
  <si>
    <t xml:space="preserve">heures par jour </t>
  </si>
  <si>
    <t>personnes</t>
  </si>
  <si>
    <t xml:space="preserve">jours par semaine </t>
  </si>
  <si>
    <t xml:space="preserve">Tél.: </t>
  </si>
  <si>
    <t>Données relatives aux bâtiments</t>
  </si>
  <si>
    <t xml:space="preserve">Données relatives aux installations </t>
  </si>
  <si>
    <t>N°</t>
  </si>
  <si>
    <t xml:space="preserve">B.9 Installations de production d’énergie </t>
  </si>
  <si>
    <t xml:space="preserve">B.10 Consommateurs d’énergie pour la technique du bâtiment </t>
  </si>
  <si>
    <t xml:space="preserve">B.11 Consommateurs d’énergie pour les processus et la production </t>
  </si>
  <si>
    <t>Bâtiment n°</t>
  </si>
  <si>
    <t>Désignation du bâtiment</t>
  </si>
  <si>
    <t xml:space="preserve">Nombre d’étages </t>
  </si>
  <si>
    <t>Surfaces de plancher</t>
  </si>
  <si>
    <t>Affectations</t>
  </si>
  <si>
    <t>Année de construction:</t>
  </si>
  <si>
    <t>Valeurs U:</t>
  </si>
  <si>
    <t>Installation</t>
  </si>
  <si>
    <t>Surface brute de plancher</t>
  </si>
  <si>
    <t>Paroi extérieure</t>
  </si>
  <si>
    <t>Données techniques</t>
  </si>
  <si>
    <t xml:space="preserve"> m² SBP</t>
  </si>
  <si>
    <t xml:space="preserve"> Fenêtres </t>
  </si>
  <si>
    <t xml:space="preserve"> Sous-sols</t>
  </si>
  <si>
    <t xml:space="preserve"> Sol contre «non chauffé»</t>
  </si>
  <si>
    <t>Puissance [kW]</t>
  </si>
  <si>
    <t>Schéma (annexe)</t>
  </si>
  <si>
    <t>C.1 Saisie de l’achat d’énergie finale en chiffres absolus</t>
  </si>
  <si>
    <t>Année civile clôturée la plus récente</t>
  </si>
  <si>
    <t xml:space="preserve">Total énergie thermique </t>
  </si>
  <si>
    <t>Achat annuel d’énergie finale non pondéré</t>
  </si>
  <si>
    <t>Consommation d’eau</t>
  </si>
  <si>
    <t xml:space="preserve">C.2 Saisie de la valeur de référence </t>
  </si>
  <si>
    <t xml:space="preserve">Mètre linéaire produit </t>
  </si>
  <si>
    <t xml:space="preserve">C.3 Achat spécifique d’énergie finale qui en résulte </t>
  </si>
  <si>
    <t>Achat d’énergie spécifique annuel</t>
  </si>
  <si>
    <t>Commentaire concernant les valeurs de référence et les achats spécifiques d’énergie</t>
  </si>
  <si>
    <t>Valeur cible de l'analyse de consommation énergétique</t>
  </si>
  <si>
    <t>Formulaire B</t>
  </si>
  <si>
    <t>Toiture</t>
  </si>
  <si>
    <t>Unité</t>
  </si>
  <si>
    <t xml:space="preserve">Achat d’énergie des cinq dernières années </t>
  </si>
  <si>
    <t>Entwicklung Energiebezug [kWh/a]</t>
  </si>
  <si>
    <t xml:space="preserve">Créer un diagramme des flux énergétiques </t>
  </si>
  <si>
    <t xml:space="preserve">Outil Capture </t>
  </si>
  <si>
    <t xml:space="preserve">Sauvegarder et transférer </t>
  </si>
  <si>
    <t>Achat annuel actuel d’énergie non pondéré:</t>
  </si>
  <si>
    <t>Besoin d’énergie total:</t>
  </si>
  <si>
    <t>D.2 Répartition du besoin d’énergie de l’année en cours par consommateurs (principaux):</t>
  </si>
  <si>
    <t>Installations de technique du bâtiment:</t>
  </si>
  <si>
    <t>Chauffage</t>
  </si>
  <si>
    <t>Eau chaude</t>
  </si>
  <si>
    <t xml:space="preserve">Ventilation / climatisation </t>
  </si>
  <si>
    <t>2) Max. 20 % divers Le besoin d’énergie doit être entièrement attribué aux différents consommateurs.</t>
  </si>
  <si>
    <t>Remarque: il vous est demandé, au point D.3 ci-dessous, de créer un diagramme des flux énergétiques. Consultez les instructions intitulées « Le diagramme des flux énergétiques en cinq étapes ».</t>
  </si>
  <si>
    <t>Renseignements sur les besoins en énergie des consommateurs principaux 2 / 2</t>
  </si>
  <si>
    <t xml:space="preserve">D.3 Diagramme des flux énergétiques </t>
  </si>
  <si>
    <t xml:space="preserve">Le diagramme des flux énergétiques en cinq étapes </t>
  </si>
  <si>
    <t>le diagramme des flux énergétiques apparaît dans votre navigateur Internet.</t>
  </si>
  <si>
    <t>Adaptez-le s’il le faut.</t>
  </si>
  <si>
    <t>le programme de capture d’écran « outil Capture » est installé par défaut sur les ordinateurs avec un système d’exploitation Windows Vista (ou plus récent).</t>
  </si>
  <si>
    <t xml:space="preserve">pour lancer ce programme, cliquez sur ce bouton: </t>
  </si>
  <si>
    <t>autre possibilité, cliquez sur le menu « Démarrer » en bas à gauche de votre écran et inscrivez « outil Capture » dans le champ de recherche.</t>
  </si>
  <si>
    <t>coupez le diagramme des flux énergétiques au moyen du programme de capture d’écran. Le diagramme est copié dans le presse-papier.</t>
  </si>
  <si>
    <t>Collez-le à l’intérieur du cadre blanc.</t>
  </si>
  <si>
    <t>cliquez sur la surface blanche avec la touche droite de la souris et sélectionnez « Coller ».</t>
  </si>
  <si>
    <t>s’il le faut, adaptez le diagramme à la taille de la surface blanche.</t>
  </si>
  <si>
    <t>Appuyez sur le bouton « Sauvegarder et transférer »</t>
  </si>
  <si>
    <t>vous avez maintenant enregistré le diagramme et vous l’avez transféré dans la feuille de travail « Rapport ».</t>
  </si>
  <si>
    <t>(Signe + ou -)</t>
  </si>
  <si>
    <t>Selon les données du formulaire C, chiffre C.1</t>
  </si>
  <si>
    <t>Air comprimé</t>
  </si>
  <si>
    <t>Installations destinées aux processus et à la production</t>
  </si>
  <si>
    <t>Besoin d’énergie total attribué</t>
  </si>
  <si>
    <t>Divers consommateurs ²⁾</t>
  </si>
  <si>
    <t>Le coefficient de performance annuel (COPA) moyen de toutes les pompes à chaleur est utilisé pour le calcul de l’énergie thermique au moyen du besoin en électricité.</t>
  </si>
  <si>
    <t xml:space="preserve">Propre production CCF </t>
  </si>
  <si>
    <t>COPA</t>
  </si>
  <si>
    <t>Installations de technique du bâtiment / enveloppe du bâtiment</t>
  </si>
  <si>
    <t xml:space="preserve">Installations destinées aux processus et à la production </t>
  </si>
  <si>
    <t xml:space="preserve">S1 / Somme de toutes les nouvelles mesures d’amélioration </t>
  </si>
  <si>
    <t>Confirmation</t>
  </si>
  <si>
    <t>Par sa signature, l’ingénieur ou le spécialiste en énergie atteste avoir dressé la liste de toutes les mesures d’amélioration de la performance énergétique, indépendamment de la durée du retour sur investissement.</t>
  </si>
  <si>
    <t>Lieu et date:</t>
  </si>
  <si>
    <t xml:space="preserve">Titre de la mesure d’amélioration </t>
  </si>
  <si>
    <t>Non pondéré</t>
  </si>
  <si>
    <t>Achat d’énergie pondéré de la dernière année civile clôturée ¹⁾ ²⁾:</t>
  </si>
  <si>
    <t>Pondéré ²⁾</t>
  </si>
  <si>
    <t>Signature:</t>
  </si>
  <si>
    <t>Investissements</t>
  </si>
  <si>
    <t>Description</t>
  </si>
  <si>
    <t>Descr. 1</t>
  </si>
  <si>
    <t>Descr. 2</t>
  </si>
  <si>
    <t>Descr. 3</t>
  </si>
  <si>
    <t>Descr. 4</t>
  </si>
  <si>
    <t>Descr. 5</t>
  </si>
  <si>
    <t>Descr. 6</t>
  </si>
  <si>
    <t>Descr. 7</t>
  </si>
  <si>
    <t>Descr. 8</t>
  </si>
  <si>
    <t>Descr. 9</t>
  </si>
  <si>
    <t>Descr. 10</t>
  </si>
  <si>
    <t>Descr. 11</t>
  </si>
  <si>
    <t>Descr. 12</t>
  </si>
  <si>
    <t>Descr. 13</t>
  </si>
  <si>
    <t>Descr. 14</t>
  </si>
  <si>
    <t>Descr. 15</t>
  </si>
  <si>
    <t>Descr. 16</t>
  </si>
  <si>
    <t>Descr. 17</t>
  </si>
  <si>
    <t>Descr. 18</t>
  </si>
  <si>
    <t>Descr. 19</t>
  </si>
  <si>
    <t>Descr. 20</t>
  </si>
  <si>
    <t>Agents énergétiques à choix</t>
  </si>
  <si>
    <t>Formulaire F1</t>
  </si>
  <si>
    <t xml:space="preserve">Annonce des nouvelles mesures d’amélioration qui doivent être mises en œuvre </t>
  </si>
  <si>
    <t>Formulaire F2</t>
  </si>
  <si>
    <t>Mesures d’amélioration mises en œuvre au cours des 5 dernières années</t>
  </si>
  <si>
    <t>- Indiquez les mesures d’amélioration mises en œuvre seulement si les nouvelles mesures d’amélioration à mettre en œuvre ne permettent pas d’atteindre le résultat indicatif de 15 %.</t>
  </si>
  <si>
    <t>- Si le résultat indicatif de 15 % n’est pas atteint même compte tenu des mesures d’amélioration mises en œuvre au cours des 5 dernières années, indiquez-en également la raison.</t>
  </si>
  <si>
    <t>Lieu, date:</t>
  </si>
  <si>
    <t>Pondéré</t>
  </si>
  <si>
    <t>(selon formulaire F1)</t>
  </si>
  <si>
    <t xml:space="preserve">Mise en œuvre </t>
  </si>
  <si>
    <t>oui</t>
  </si>
  <si>
    <t>non</t>
  </si>
  <si>
    <t xml:space="preserve">- Justifier les changements </t>
  </si>
  <si>
    <t>= pas de Mise en œuvre</t>
  </si>
  <si>
    <t>Descr. 21</t>
  </si>
  <si>
    <t>Descr. 22</t>
  </si>
  <si>
    <t>Descr. 23</t>
  </si>
  <si>
    <t>Descr. 24</t>
  </si>
  <si>
    <t>Descr. 25</t>
  </si>
  <si>
    <t>Descr. 26</t>
  </si>
  <si>
    <t>Descr. 27</t>
  </si>
  <si>
    <t>Descr. 28</t>
  </si>
  <si>
    <t>=&gt; Ajouter la raison pour laquelle l’économie &lt; 15% et remplir le formulaire F2.</t>
  </si>
  <si>
    <t>=&gt; ok car le résultat de 15 % est atteint: apposer la signature sur le formulaire F2.</t>
  </si>
  <si>
    <t xml:space="preserve">Expliquer pour quelles raisons les mesures d’amélioration rentables ne peuvent pas être mises en œuvre. </t>
  </si>
  <si>
    <t>Commentaire concernant l’annonce des mesures d’amélioration à mettre en œuvre (facultatif)</t>
  </si>
  <si>
    <t>Expliquer pour quelles raisons le résultat de 15 % ne peut pas être atteint</t>
  </si>
  <si>
    <t>Commentaire concernant l’économie visée (facultatif puisque le résultat de 15 % a été atteint):</t>
  </si>
  <si>
    <t>Champs de saisie bloqués: veuillez d’abord remplir complétement le formulaire F1!</t>
  </si>
  <si>
    <t>Mesures d’amélioration des 5 dernières années (facultatif puisque le résultat indicatif a été atteint)</t>
  </si>
  <si>
    <t>Champs de saisie bloqués: Veuillez d’abord remplir complétement le formulaire F1!</t>
  </si>
  <si>
    <t>Expliquer pour quelles raisons le résultat de 15 % ne peut pas être atteint même compte tenu des mesures d’amélioration des 5 dernières années</t>
  </si>
  <si>
    <t xml:space="preserve">M = mazout
G = gaz naturel
D = chaleur ou froid à distance
B = bois, biomasse
A = autres combustibles
E = énergie électrique </t>
  </si>
  <si>
    <t xml:space="preserve">Descriptions 1 / 2 </t>
  </si>
  <si>
    <t>Nouvelle mesure d’amélioration (formulaire E)</t>
  </si>
  <si>
    <t>Remarques:
- Les mesures d’amélioration qui figurent dans les formulaires E et F doivent être décrites de manière détaillée et compréhensible dans cette feuille de travail.
- Si vous avez besoin de plus de place pour décrire les mesures d’amélioration, vous pouvez adapter la hauteur des lignes.
- Pour passer à la ligne, pressez simultanément sur les touches Alt &amp; Enter.</t>
  </si>
  <si>
    <t>- Les mesures d’amélioration qui figurent dans les formulaires E et F doivent* être décrites de manière détaillée et compréhensible dans cette feuille de travail.</t>
  </si>
  <si>
    <t>- Les champs descriptifs s’affichent seulement si les titres des mesures d’amélioration ont été indiqués dans le formulaire E.</t>
  </si>
  <si>
    <t>- Si vous avez besoin de plus de place pour décrire les mesures d’amélioration, vous pouvez adapter la hauteur des lignes.</t>
  </si>
  <si>
    <t>- Pour passer à la ligne, pressez simultanément sur les touches Alt &amp; Enter.</t>
  </si>
  <si>
    <t>* Autre solution, décrivez les mesures d’amélioration dans un document que vous annexez. Les calculs d’économies et de coûts doivent également être présentés clairement dans cette annexe.</t>
  </si>
  <si>
    <t>Mesure d’amélioration 1, formulaire E:</t>
  </si>
  <si>
    <t>Description détaillée de la mesure d’amélioration:</t>
  </si>
  <si>
    <t>Mesure d’amélioration 2, formulaire E:</t>
  </si>
  <si>
    <t>Mesure d’amélioration 3, formulaire E:</t>
  </si>
  <si>
    <t>Mesure d’amélioration 4, formulaire E:</t>
  </si>
  <si>
    <t>Mesure d’amélioration 5, formulaire E:</t>
  </si>
  <si>
    <t>Mesure d’amélioration 6, formulaire E:</t>
  </si>
  <si>
    <t>Mesure d’amélioration 7, formulaire E:</t>
  </si>
  <si>
    <t>Mesure d’amélioration 8, formulaire E:</t>
  </si>
  <si>
    <t>Mesure d’amélioration 9, formulaire E:</t>
  </si>
  <si>
    <t>Mesure d’amélioration 10, formulaire E:</t>
  </si>
  <si>
    <t>Mesure d’amélioration 11, formulaire E:</t>
  </si>
  <si>
    <t>Mesure d’amélioration 12, formulaire E:</t>
  </si>
  <si>
    <t>Mesure d’amélioration 13, formulaire E:</t>
  </si>
  <si>
    <t>Mesure d’amélioration 14, formulaire E:</t>
  </si>
  <si>
    <t>Mesure d’amélioration 15, formulaire E:</t>
  </si>
  <si>
    <t>Mesure d’amélioration 16, formulaire E:</t>
  </si>
  <si>
    <t>Mesure d’amélioration 17, formulaire E:</t>
  </si>
  <si>
    <t>Mesure d’amélioration 18, formulaire E:</t>
  </si>
  <si>
    <t>Mesure d’amélioration 19, formulaire E:</t>
  </si>
  <si>
    <t>Mesure d’amélioration 20, formulaire E:</t>
  </si>
  <si>
    <t xml:space="preserve">Descriptions 2 / 2 </t>
  </si>
  <si>
    <t>Mesures d’amélioration des 5 dernières années (formulaire F2)</t>
  </si>
  <si>
    <t xml:space="preserve">Mesure d’amélioration 21, formulaire F2: </t>
  </si>
  <si>
    <t xml:space="preserve">Mesure d’amélioration 22, formulaire F2: </t>
  </si>
  <si>
    <t xml:space="preserve">Mesure d’amélioration 23, formulaire F2: </t>
  </si>
  <si>
    <t xml:space="preserve">Mesure d’amélioration 24, formulaire F2: </t>
  </si>
  <si>
    <t xml:space="preserve">Mesure d’amélioration 25, formulaire F2: </t>
  </si>
  <si>
    <t xml:space="preserve">Mesure d’amélioration 26, formulaire F2: </t>
  </si>
  <si>
    <t xml:space="preserve">Mesure d’amélioration 27, formulaire F2: </t>
  </si>
  <si>
    <t xml:space="preserve">Mesure d’amélioration 28, formulaire F2: </t>
  </si>
  <si>
    <t>Description du calcul de l’économie:</t>
  </si>
  <si>
    <t xml:space="preserve">Vue d’ensemble de l’analyse de la consommation d’énergie 1 / 2 </t>
  </si>
  <si>
    <t>Übersicht zur Energieverbrauchsanalyse 1 / 2</t>
  </si>
  <si>
    <t>Analyse de la consommation énergétique du site d’exploitation:</t>
  </si>
  <si>
    <t>Entreprise:</t>
  </si>
  <si>
    <t>Achat d’énergie absolu:</t>
  </si>
  <si>
    <t xml:space="preserve">Total achat d’énergie </t>
  </si>
  <si>
    <t>Total achat d’énergie pondéré ¹⁾</t>
  </si>
  <si>
    <t>Achat d’énergie spécifique ²⁾</t>
  </si>
  <si>
    <t>2) Achat d’énergie par valeur de référence (l’achat d’énergie spécifique signale une évolution de l’efficacité énergétique du site d’exploitation)</t>
  </si>
  <si>
    <t xml:space="preserve">Coûts énergétiques 3) </t>
  </si>
  <si>
    <t xml:space="preserve">Total Coûts énergétiques </t>
  </si>
  <si>
    <t>3) Pour les prix actuels de l’énergie (selon saisie dans le formulaire C, chiffre C.1)</t>
  </si>
  <si>
    <t xml:space="preserve">Nouvelles mesures d’économies d’énergie </t>
  </si>
  <si>
    <t>Les mesures d’amélioration énumérées dont la mise en œuvre est annoncée (« oui ») doivent être mises en œuvre dans les trois ans:</t>
  </si>
  <si>
    <t xml:space="preserve">Chiffres de référence concernant la mise en œuvre des mesures d’amélioration </t>
  </si>
  <si>
    <t>Chiffres de référence concernant la mise en œuvre des mesures d’amélioration dans les trois ans:</t>
  </si>
  <si>
    <t xml:space="preserve">Chiffres de référence énergétiques </t>
  </si>
  <si>
    <t xml:space="preserve">Total des économies </t>
  </si>
  <si>
    <t xml:space="preserve">Achat d’énergie actuel pondéré </t>
  </si>
  <si>
    <t xml:space="preserve">Vue d’ensemble de l’analyse de la consommation d’énergie 2 / 2 </t>
  </si>
  <si>
    <t>Übersicht zur Energieverbrauchsanalyse 2 / 2</t>
  </si>
  <si>
    <t>Mesures d’amélioration dans le domaine des installations techniques du bâtiment / de l’enveloppe du bâtiment ¹⁾</t>
  </si>
  <si>
    <t>1) Les mesures d’amélioration dans le domaine des installations techniques  du bâtiment / de l’enveloppe du bâtiment avec un retour sur investissement de moins de 8 ans sont considérées comme rentables et doivent mises en œuvre.</t>
  </si>
  <si>
    <t>Mesures d’amélioration dans le domaine
des installations destinées aux processus et à la production ²⁾</t>
  </si>
  <si>
    <t>Total pondéré des économies ¹⁾</t>
  </si>
  <si>
    <t xml:space="preserve">2) Total des coûts d’investissement indiqués pour toutes les nouvelles mesures d’amélioration à mettre en œuvre </t>
  </si>
  <si>
    <t>3) Pourcentage des coûts d’investissement affecté aux améliorations énergétiques</t>
  </si>
  <si>
    <t>Total (pondéré) 
[kWh/an]</t>
  </si>
  <si>
    <t>Total 
[CHF]</t>
  </si>
  <si>
    <t xml:space="preserve">Chiffres financiers de référence </t>
  </si>
  <si>
    <t>Total écon. coûts de l’énergie</t>
  </si>
  <si>
    <t>Part des coûts liée à l’énergie [-]</t>
  </si>
  <si>
    <t>Années
[an]</t>
  </si>
  <si>
    <t>[oui] ou
[non]</t>
  </si>
  <si>
    <t>Achat d’énergie absolu [kWh/an]</t>
  </si>
  <si>
    <t>Coûts de l’énergie [CHF/an]</t>
  </si>
  <si>
    <t>Remarque:  L’économie d’énergie au moyen des mesures d’amélioration à mettre en œuvre (selon l’annonce, formulaire F1) est fixée à 15 % à titre indicatif.</t>
  </si>
  <si>
    <t>Hinweis: Die Richtgrösse zur Energieeinsparung mit umzusetzenden Massnahmen (gemäss Deklaration in Formular F1) liegt bei 15%.</t>
  </si>
  <si>
    <t>Achat annuel d’énergie finale pondéré ²⁾</t>
  </si>
  <si>
    <t>(1 = travail en 1 x 8, 2 = 2 x 8, 3 = 3 x 8)</t>
  </si>
  <si>
    <t xml:space="preserve">b) dans un document annexé </t>
  </si>
  <si>
    <t>Blatt Sankey</t>
  </si>
  <si>
    <t>BHKW</t>
  </si>
  <si>
    <t>J10</t>
  </si>
  <si>
    <t>J11</t>
  </si>
  <si>
    <t>J12</t>
  </si>
  <si>
    <t>J13</t>
  </si>
  <si>
    <t>J14</t>
  </si>
  <si>
    <t>J15</t>
  </si>
  <si>
    <t>J16</t>
  </si>
  <si>
    <t>J56</t>
  </si>
  <si>
    <t>Internet Explorer: drücken Sie mir der rechten Maustaste auf die Grafik und wählen sie "Kopieren".</t>
  </si>
  <si>
    <t>Firefox oder Chrome: Kopieren Sie das Energieflussdiagramm mit Hilfe eines Screenshot-Programmes:</t>
  </si>
  <si>
    <t>Bei einer allfälligen Sicherheitswarnung des Internet-Browsers: Lassen Sie geblockte Inhalte zu.</t>
  </si>
  <si>
    <t>Firefox ou Chrome: Copiez le diagramme au moyen d’un programme de capture d’écran.</t>
  </si>
  <si>
    <t>Copiez le diagramme.</t>
  </si>
  <si>
    <t>Kopieren Sie das Energieflussdiagramm.</t>
  </si>
  <si>
    <t>Chaleur solaire</t>
  </si>
  <si>
    <t>Achat d'électricité</t>
  </si>
  <si>
    <t>CCF</t>
  </si>
  <si>
    <t>Besoin thermique</t>
  </si>
  <si>
    <t>Besoin en électricité</t>
  </si>
  <si>
    <t>- Les mesures d'amélioration des formulaires E et F doivent être clairement décrites dans la feuille "Descriptions" de ce classeur ou dans une annexe. Utilisez la liste déroulante pour la sélection.</t>
  </si>
  <si>
    <t>Internet Explorer: cliquez sur le graphique avec le bouton droit de la souris et sélectionnez "Copier".</t>
  </si>
  <si>
    <t>Désignation de la valeur de référence ³⁾</t>
  </si>
  <si>
    <t>Beschreibungen 2 / 2</t>
  </si>
  <si>
    <t>2) Les mesures d’amélioration dans le domaine des installations destinées aux processus et à la production avec un retour sur investissement de moins de 4 ans sont considérées comme rentables et doivent être mises en œuvre.</t>
  </si>
  <si>
    <t>Total des coûts d’investissements ²⁾</t>
  </si>
  <si>
    <t>Part des coûts liée à l’énergie ³⁾</t>
  </si>
  <si>
    <t xml:space="preserve">Prix ? -&gt;C.1  </t>
  </si>
  <si>
    <t>Dieses Excel-Tool besteht aus mehreren Arbeitsblättern:</t>
  </si>
  <si>
    <t>B11 (in Formel)</t>
  </si>
  <si>
    <t>B15 (in Formel)</t>
  </si>
  <si>
    <t>B19 (in Formel)</t>
  </si>
  <si>
    <t>B.. (in Formel)</t>
  </si>
  <si>
    <t>Massnahme 1 wurde nicht eingetragen</t>
  </si>
  <si>
    <t>Massnahme 2 wurde nicht eingetragen</t>
  </si>
  <si>
    <t>Massnahme 3 wurde nicht eingetragen</t>
  </si>
  <si>
    <t>Massnahme 4 wurde nicht eingetragen</t>
  </si>
  <si>
    <t>Massnahme 5 wurde nicht eingetragen</t>
  </si>
  <si>
    <t>Massnahme 6 wurde nicht eingetragen</t>
  </si>
  <si>
    <t>Massnahme 7 wurde nicht eingetragen</t>
  </si>
  <si>
    <t>Massnahme 8 wurde nicht eingetragen</t>
  </si>
  <si>
    <t>Massnahme 9 wurde nicht eingetragen</t>
  </si>
  <si>
    <t>Massnahme 10 wurde nicht eingetragen</t>
  </si>
  <si>
    <t>Massnahme 11 wurde nicht eingetragen</t>
  </si>
  <si>
    <t>Massnahme 12 wurde nicht eingetragen</t>
  </si>
  <si>
    <t>Massnahme 13 wurde nicht eingetragen</t>
  </si>
  <si>
    <t>Massnahme 14 wurde nicht eingetragen</t>
  </si>
  <si>
    <t>Massnahme 15 wurde nicht eingetragen</t>
  </si>
  <si>
    <t>Massnahme 16 wurde nicht eingetragen</t>
  </si>
  <si>
    <t>Massnahme 17 wurde nicht eingetragen</t>
  </si>
  <si>
    <t>Massnahme 18 wurde nicht eingetragen</t>
  </si>
  <si>
    <t>Massnahme 19 wurde nicht eingetragen</t>
  </si>
  <si>
    <t>Massnahme 20 wurde nicht eingetragen</t>
  </si>
  <si>
    <t>Massnahme 21 wurde nicht eingetragen</t>
  </si>
  <si>
    <t>Massnahme 22 wurde nicht eingetragen</t>
  </si>
  <si>
    <t>Massnahme 23 wurde nicht eingetragen</t>
  </si>
  <si>
    <t>Massnahme 24 wurde nicht eingetragen</t>
  </si>
  <si>
    <t>Massnahme 25 wurde nicht eingetragen</t>
  </si>
  <si>
    <t>Massnahme 26 wurde nicht eingetragen</t>
  </si>
  <si>
    <t>Massnahme 27 wurde nicht eingetragen</t>
  </si>
  <si>
    <t>Massnahme 28 wurde nicht eingetragen</t>
  </si>
  <si>
    <t>Prix de l’énergie ¹⁾</t>
  </si>
  <si>
    <t>%</t>
  </si>
  <si>
    <t>vous pouvez déplacer les flux en utilisant la souris.</t>
  </si>
  <si>
    <t xml:space="preserve">cette option vous permet d’améliorer la présentation. Vous pouvez notamment modifier l’ordre dans lequel apparaissent les installations et les agents énergétiques. </t>
  </si>
  <si>
    <t>si votre navigateur affiche un avertissement concernant la sécurité, autorisez les contenus bloqués.</t>
  </si>
  <si>
    <t>Retour s. investiss.</t>
  </si>
  <si>
    <t>Spécialiste en énergie/bureau d’ingén.</t>
  </si>
  <si>
    <t>Nombre de collaborateurs, équivalents plein temps:</t>
  </si>
  <si>
    <t>Protection solaire:</t>
  </si>
  <si>
    <t>Année de construct.</t>
  </si>
  <si>
    <t>1) Si vous employez une installation photovoltaïque, une PAC ou un CCF, indiquez les chiffres correspondants dans le formulaire D, chiffre D.1.</t>
  </si>
  <si>
    <t>Formel C9</t>
  </si>
  <si>
    <t>Jahr?</t>
  </si>
  <si>
    <t>année?</t>
  </si>
  <si>
    <t>Formel A9</t>
  </si>
  <si>
    <t>Bitte zuerst aktuellstes Kalenderjahr angeben!</t>
  </si>
  <si>
    <t>Année civile clôturée la plus récente?!</t>
  </si>
  <si>
    <t xml:space="preserve">Prix énergie </t>
  </si>
  <si>
    <t>Appuyez sur le bouton « Créer un diagramme des flux énergétiques »</t>
  </si>
  <si>
    <t>Coeff. de perf. annuel (COPA) (moyen):</t>
  </si>
  <si>
    <t>Attribuez ce besoin aux installations de technique du bâtiment et aux installations destinées aux processus.</t>
  </si>
  <si>
    <t xml:space="preserve">S2 / Somme de toutes les nouvelles mesures rentables </t>
  </si>
  <si>
    <t>G.</t>
  </si>
  <si>
    <t xml:space="preserve">S3/Somme de toutes les nouvelles MA à mettre en œuvre </t>
  </si>
  <si>
    <t>S4/Somme de toutes les MA mises en œuvre les 5 dernières années</t>
  </si>
  <si>
    <t xml:space="preserve">S5/Somme de toutes les MA mises en œuvre et à mettre en œuvre </t>
  </si>
  <si>
    <t xml:space="preserve">En apposant valablement sa signature, le propriétaire du site d’exploitation certifie </t>
  </si>
  <si>
    <t>Der/die Eigentümer/In der Betriebsstätte bestätigt mit dieser rechtsgültigen Unterschrift, dass er/sie:</t>
  </si>
  <si>
    <t>avoir mis en œuvre ces cinq dernières années les mesures d’amélioration du formulaire F2 (« Mesures d’amélioration mises en œuvre au cours des 5 dernières années »).</t>
  </si>
  <si>
    <t>Commentaire concernant les mesures d’amélioration des 5 dernières années (facultatif : en incluant les anciennes MA, le résultat de 15 % a été atteint):</t>
  </si>
  <si>
    <t>Kommentar zu den Massnahmen der letzten 5 Jahre (fakultativ da Richtgrösse von 15% zusammen mit alten Massnahmen erreicht):</t>
  </si>
  <si>
    <t xml:space="preserve">La mesure d'amélioration 1 n'a pas été saisie. </t>
  </si>
  <si>
    <t xml:space="preserve">La mesure d'amélioration 2 n'a pas été saisie. </t>
  </si>
  <si>
    <t xml:space="preserve">La mesure d'amélioration 3 n'a pas été saisie. </t>
  </si>
  <si>
    <t xml:space="preserve">La mesure d'amélioration 4 n'a pas été saisie. </t>
  </si>
  <si>
    <t xml:space="preserve">La mesure d'amélioration 5 n'a pas été saisie. </t>
  </si>
  <si>
    <t xml:space="preserve">La mesure d'amélioration 6 n'a pas été saisie. </t>
  </si>
  <si>
    <t xml:space="preserve">La mesure d'amélioration 7 n'a pas été saisie. </t>
  </si>
  <si>
    <t xml:space="preserve">La mesure d'amélioration 8 n'a pas été saisie. </t>
  </si>
  <si>
    <t xml:space="preserve">La mesure d'amélioration 9 n'a pas été saisie. </t>
  </si>
  <si>
    <t xml:space="preserve">La mesure d'amélioration 10 n'a pas été saisie. </t>
  </si>
  <si>
    <t xml:space="preserve">La mesure d'amélioration 11 n'a pas été saisie. </t>
  </si>
  <si>
    <t xml:space="preserve">La mesure d'amélioration 12 n'a pas été saisie. </t>
  </si>
  <si>
    <t xml:space="preserve">La mesure d'amélioration 13 n'a pas été saisie. </t>
  </si>
  <si>
    <t xml:space="preserve">La mesure d'amélioration 14 n'a pas été saisie. </t>
  </si>
  <si>
    <t xml:space="preserve">La mesure d'amélioration 15 n'a pas été saisie. </t>
  </si>
  <si>
    <t xml:space="preserve">La mesure d'amélioration 16 n'a pas été saisie. </t>
  </si>
  <si>
    <t xml:space="preserve">La mesure d'amélioration 17 n'a pas été saisie. </t>
  </si>
  <si>
    <t xml:space="preserve">La mesure d'amélioration 18 n'a pas été saisie. </t>
  </si>
  <si>
    <t xml:space="preserve">La mesure d'amélioration 19 n'a pas été saisie. </t>
  </si>
  <si>
    <t xml:space="preserve">La mesure d'amélioration 20 n'a pas été saisie. </t>
  </si>
  <si>
    <t xml:space="preserve">La mesure d'amélioration 21 n'a pas été saisie. </t>
  </si>
  <si>
    <t xml:space="preserve">La mesure d'amélioration 22 n'a pas été saisie. </t>
  </si>
  <si>
    <t xml:space="preserve">La mesure d'amélioration 23 n'a pas été saisie. </t>
  </si>
  <si>
    <t xml:space="preserve">La mesure d'amélioration 24 n'a pas été saisie. </t>
  </si>
  <si>
    <t xml:space="preserve">La mesure d'amélioration 25 n'a pas été saisie. </t>
  </si>
  <si>
    <t xml:space="preserve">La mesure d'amélioration 26 n'a pas été saisie. </t>
  </si>
  <si>
    <t xml:space="preserve">La mesure d'amélioration 27 n'a pas été saisie. </t>
  </si>
  <si>
    <t xml:space="preserve">La mesure d'amélioration 28 n'a pas été saisie. </t>
  </si>
  <si>
    <t>Durée moyenne du RSI</t>
  </si>
  <si>
    <t>Total (gew.)
[kWh/a]</t>
  </si>
  <si>
    <t>Italienisch</t>
  </si>
  <si>
    <t>Pourcentage des coûts des MA affecté à l’amélioration de l’efficacité énerg.
0 % = investiss. uniq. à des fins de remplacement
100 % = coûts sont destinés seulem. à l’amélioration de l’efficacité énerg.
-&gt;Consultez l’aide-mémoire pour le calcul</t>
  </si>
  <si>
    <t>D.1 Détermination du besoin d’énergie de l’année en cours:</t>
  </si>
  <si>
    <t xml:space="preserve">Indic. des raisons obligatoire </t>
  </si>
  <si>
    <t>Mise en œuvre dans les 3 ans</t>
  </si>
  <si>
    <t>= Mise en œuvre dans les 3 ans</t>
  </si>
  <si>
    <t>- Peut être adapté (listes déroulantes)</t>
  </si>
  <si>
    <t>Direktnutzung interner Abwärme (AWN):</t>
  </si>
  <si>
    <r>
      <rPr>
        <b/>
        <vertAlign val="superscript"/>
        <sz val="10"/>
        <rFont val="Arial"/>
        <family val="2"/>
      </rPr>
      <t xml:space="preserve">   </t>
    </r>
    <r>
      <rPr>
        <b/>
        <vertAlign val="superscript"/>
        <sz val="10"/>
        <color rgb="FF00B050"/>
        <rFont val="Arial"/>
        <family val="2"/>
      </rPr>
      <t xml:space="preserve">     </t>
    </r>
    <r>
      <rPr>
        <sz val="10"/>
        <rFont val="Arial"/>
        <family val="2"/>
      </rPr>
      <t>(+)</t>
    </r>
  </si>
  <si>
    <t>1) Die benötigte thermische Energie wird vereinfacht mit einem Wirkungsgrad von 90% berechnet.</t>
  </si>
  <si>
    <t>1) L’énergie thermique nécessaire est calculé de manière simplifiée avec un rendement de 90 %.</t>
  </si>
  <si>
    <t>Umweltwärme</t>
  </si>
  <si>
    <r>
      <rPr>
        <b/>
        <vertAlign val="superscript"/>
        <sz val="10"/>
        <rFont val="Arial"/>
        <family val="2"/>
      </rPr>
      <t xml:space="preserve">1)   </t>
    </r>
    <r>
      <rPr>
        <b/>
        <vertAlign val="superscript"/>
        <sz val="10"/>
        <color rgb="FF0070C0"/>
        <rFont val="Arial"/>
        <family val="2"/>
      </rPr>
      <t xml:space="preserve">   </t>
    </r>
    <r>
      <rPr>
        <sz val="10"/>
        <rFont val="Arial"/>
        <family val="2"/>
      </rPr>
      <t>(-)</t>
    </r>
  </si>
  <si>
    <t>Bezug Thermisch</t>
  </si>
  <si>
    <t>Bezug Elektrisch</t>
  </si>
  <si>
    <t>Bedarf Thermisch</t>
  </si>
  <si>
    <t>Bedarf Elektrisch</t>
  </si>
  <si>
    <t>Achat thermique</t>
  </si>
  <si>
    <t>Stromproduktion Erneuerbar</t>
  </si>
  <si>
    <t>Thermische Nutzung Umweltenergie (UE):</t>
  </si>
  <si>
    <t>Anteil Umweltenergie:</t>
  </si>
  <si>
    <t>Nutzung Umweltenergie</t>
  </si>
  <si>
    <t>Strombezug Werk</t>
  </si>
  <si>
    <t>J17</t>
  </si>
  <si>
    <t>J18</t>
  </si>
  <si>
    <t>J19</t>
  </si>
  <si>
    <t>Eingabemeldung D13</t>
  </si>
  <si>
    <t>Eingabemeldung M13</t>
  </si>
  <si>
    <t>Diese setzt sich aus dem elektrischen Energieinput sowie der genutzten Energie der Wärmequelle (Umweltwärme, externe oder interne Abwärme) zusammen.</t>
  </si>
  <si>
    <t>Erzeugte Thermische Energie</t>
  </si>
  <si>
    <t>Anteil Umweltenergie</t>
  </si>
  <si>
    <t>Direktnutzung interner Abwärme</t>
  </si>
  <si>
    <t>Tragen Sie hier direkt (d.h. ohne WP) genutzte interne Abwärme ein.
Direkt genutzte externe Abwärme (z.B. von externen Arealen) ist als Fernwärme zu erfassen (Formular C, Ziffer C.1)</t>
  </si>
  <si>
    <t>B13, in Formel</t>
  </si>
  <si>
    <t>JAZ?</t>
  </si>
  <si>
    <t>COPA?</t>
  </si>
  <si>
    <t>Anteil UE?</t>
  </si>
  <si>
    <t>- Massnahmen der Formulare E und F müssen im Blatt "Beschreibungen" dieses EVA-Tools oder einer Beilage nachvollziehbar beschrieben werden. Bitte per obigem Dropdown auswählen.</t>
  </si>
  <si>
    <t>AE17</t>
  </si>
  <si>
    <t>Ja oder Nein</t>
  </si>
  <si>
    <t>Oui ou Non</t>
  </si>
  <si>
    <t>gut</t>
  </si>
  <si>
    <t>schlecht</t>
  </si>
  <si>
    <t>Diese Arbeitsmappe wurde im Auftrag der Konferenz Kantonaler Energiefachstellen (EnFK) erstellt. Weder der  Auftraggeber noch der Ersteller haften für die Richtigkeit der Resultate oder Schlussfolgerungen, welche aus dieser Arbeitsmappe gezogen werden. Für die Richtigkeit der Angaben haftet der Benutzer dieser Arbeitsmappe.</t>
  </si>
  <si>
    <t>Le présent classeur de travail a été réalisé sur mandat de la Conférence des services cantonaux de l’énergie (EnFK). Ni le mandant ni le mandataire ne répondent de la justesse des résultats ou des conclusions qui sont tirées du présent classeur de travail. L’utilisateur du présent classeur de travail répond lui-même de la justesse des données.</t>
  </si>
  <si>
    <t>Eingabemeldung Zelle H7</t>
  </si>
  <si>
    <t>Achtung:</t>
  </si>
  <si>
    <t>Etat</t>
  </si>
  <si>
    <t>Energie électrique</t>
  </si>
  <si>
    <t xml:space="preserve"> Etages</t>
  </si>
  <si>
    <t>Energie thermique ¹⁾:</t>
  </si>
  <si>
    <t xml:space="preserve">En. therm. spécifique </t>
  </si>
  <si>
    <t xml:space="preserve">En. électr. spécifique  </t>
  </si>
  <si>
    <t xml:space="preserve">Energie thermique </t>
  </si>
  <si>
    <t>Total Energie électr. ¹⁾</t>
  </si>
  <si>
    <t>Evolution de l’achat d’énergie [kWh/an]</t>
  </si>
  <si>
    <t>Eclairage </t>
  </si>
  <si>
    <t xml:space="preserve">Energie </t>
  </si>
  <si>
    <t>Evaluation des pertes de toutes les installations de production d’énergie et de tous les systèmes de distribution.</t>
  </si>
  <si>
    <t xml:space="preserve">1) Energie thermique produite </t>
  </si>
  <si>
    <t>Economie d’énergie</t>
  </si>
  <si>
    <t>Economie 1</t>
  </si>
  <si>
    <t>Economie 2</t>
  </si>
  <si>
    <t>Econ. (coûts)</t>
  </si>
  <si>
    <t>%E</t>
  </si>
  <si>
    <t>%E ?</t>
  </si>
  <si>
    <t>Description du calcul des coûts (total et %E):</t>
  </si>
  <si>
    <t>Economie d’énergie thermique</t>
  </si>
  <si>
    <t>Economie d’énergie électrique</t>
  </si>
  <si>
    <t>Economie pondérée en pourcentage</t>
  </si>
  <si>
    <t>Economie
en % [-]</t>
  </si>
  <si>
    <t>Econ.: coûts de l’énergie therm.</t>
  </si>
  <si>
    <t xml:space="preserve">Econ.: coûts de l’énergie électr. </t>
  </si>
  <si>
    <t>Analyse de consommation énergétique ACE</t>
  </si>
  <si>
    <t xml:space="preserve">Diagramme des flux energetiques ACE </t>
  </si>
  <si>
    <t>Analyse de consommation énergétique pour gros consommateurs</t>
  </si>
  <si>
    <t>Surface brute de plancher chauffée</t>
  </si>
  <si>
    <t>Eingabemeldungen</t>
  </si>
  <si>
    <t>Eingabemeldungen I10 V10 AI10</t>
  </si>
  <si>
    <t>Beispiele für Nutzungsarten:</t>
  </si>
  <si>
    <t>- Büro
- Produktion
- Lager
- Küche
- Restaurant
- Kühlraum
etc.</t>
  </si>
  <si>
    <t>Sanierungen/Erweiterungen:</t>
  </si>
  <si>
    <t>Rénovations/agrandissements:</t>
  </si>
  <si>
    <t>Art der Gebäudehülle:</t>
  </si>
  <si>
    <t>Type de construction:</t>
  </si>
  <si>
    <t>Betriebsst.
[h/a]</t>
  </si>
  <si>
    <t>Durée d’ex-
pl. [h/an]</t>
  </si>
  <si>
    <t>Bitte geben Sie das Jahr sowie die Art der Sanierung/Erweiterung an.
Beispiele:
- 1990: Fensterersatz Produktion
- 2005: Erweiterung 1. Etage (Büro)</t>
  </si>
  <si>
    <t>bon</t>
  </si>
  <si>
    <t>mauvais</t>
  </si>
  <si>
    <t>Fehler beim Starten des Snipping Tools. Bitte das Snipping Tool gemäss Anleitung manuell starten.</t>
  </si>
  <si>
    <t>Sanie-
rungspflicht</t>
  </si>
  <si>
    <t>Obligat. de
rénovation</t>
  </si>
  <si>
    <t>WRG</t>
  </si>
  <si>
    <t>Erreur lors du lancement de l'Outil Capture. Veuillez démarrer l'Outil Capture manuellement suivant les instructions.</t>
  </si>
  <si>
    <t>Energie de l'environnement</t>
  </si>
  <si>
    <t>Utilisation des rejets thermiques</t>
  </si>
  <si>
    <t>Abwärmenutzung</t>
  </si>
  <si>
    <t>Umweltenergie</t>
  </si>
  <si>
    <t>Achat Electricité de l'usine</t>
  </si>
  <si>
    <t>Prod. d'électricité d'origine renouvelable</t>
  </si>
  <si>
    <t>PAC//Machine frigorifique</t>
  </si>
  <si>
    <t>Utilisation directe des rejets thermiques</t>
  </si>
  <si>
    <t>Utilisation directe de l'énergie de l'env.</t>
  </si>
  <si>
    <t>Direktnutzung Umweltenergie</t>
  </si>
  <si>
    <t>Direktnutzung Abwärme</t>
  </si>
  <si>
    <t>WP/KM</t>
  </si>
  <si>
    <t>Pertes (production/distribution)</t>
  </si>
  <si>
    <t>Verluste (Erzeugung/Verteilung)</t>
  </si>
  <si>
    <t>Les mesures d’amélioration à réaliser pour réduire la consommation énergétique sont déclarées par les gros consommateurs ou leur spécialiste en énergie mandaté par l'entreprise. Ces mesures sont ensuite approvuées par l’autorité cantonale compétente. Les mesures d’amélioration doivent être réalisées dans les trois ans prescrites par le canton après avoir été annoncées.</t>
  </si>
  <si>
    <t>Die zu realisierenden Massnahmen zur Energieverbrauchsreduktion werden durch den Grossverbraucher resp. den vom Grossverbraucher beauftragten Energiespezialisten selbst deklariert. Diese Massnahmen werden anschliessend durch die zuständige kantonale Behörde genehmigt. Die Massnahmen sind innert der drei vom Kanton vorgegebenen Jahre auszuführen.</t>
  </si>
  <si>
    <t xml:space="preserve">Plans de situation ou cadastral des bâtiments </t>
  </si>
  <si>
    <t>Situations-/Katasterplan der Gebäude:</t>
  </si>
  <si>
    <t>Principaux plans et Schémas</t>
  </si>
  <si>
    <t>Wichtigste Grundrisse und Schemata:</t>
  </si>
  <si>
    <t>Remarque: le nombre nombre d'onglet "formulaire B" (destinés aux données relatives aux bâtiments) correspond automatiquement à cette information.</t>
  </si>
  <si>
    <t>Exemples d'affectation</t>
  </si>
  <si>
    <t>- Bureau
- Production
- Dépôts
- Cuisine
- Restaurant
- Chambre froide
etc.</t>
  </si>
  <si>
    <t>Introduisez svp l'année et le type d'assainissement/extension:
Exemples:
- 1990: Remplacement des fenêtres Production
- 2005: Extension 1er étage (Bureau)</t>
  </si>
  <si>
    <t xml:space="preserve">Récup. de chaleur </t>
  </si>
  <si>
    <t>3) Die Bezugsgrösse muss ein geeigneter Indikator für den Energieverbrauch der Betriebsstätte sein (z.B. beheizte Geschossfläche, Anzahl Mitarbeiter, Umsatz, Produktionszahlen, etc.).</t>
  </si>
  <si>
    <t>Evol. de l’achat d’énergie spécifique</t>
  </si>
  <si>
    <t>Attention:</t>
  </si>
  <si>
    <t>Remarque: veuillez remplir les cinq lignes qui suivent seulement si vous employez actuellement une installation de type PAC, UDRC, EnThE, CCF, ou ER. Soyez aussi attentifs aux messages qui s’affichent.</t>
  </si>
  <si>
    <t>3) La valeur de référence doit être un indicateur adéquat pour la consommation énergétique du site d’exploitation (par ex. surface de plancher chauffé, nombre de collaborateurs, chiffre d'affaire, chiffres de production, etc.).</t>
  </si>
  <si>
    <t>Part d'utilisation d'EnThE</t>
  </si>
  <si>
    <t>Utilisation directe de rejets de chaleur (UDRC):</t>
  </si>
  <si>
    <t>Hinweis: Die nachfolgenden fünf Eingabezeilen sind nur bei einer aktuellen Verwendung von WP-, AWN-, UE-, BHKW- oder SE-Anlagen (siehe nachfolgend) auszufüllen.  Beachten Sie auch die Eingabemeldungen.</t>
  </si>
  <si>
    <t>Stromeigenproduktion Erneuerbar (SE):</t>
  </si>
  <si>
    <t>Wärmepumpen/Kältemaschinen (WP/KM):</t>
  </si>
  <si>
    <t>Util. d’énergie therm. de l'environnement (EnThE):</t>
  </si>
  <si>
    <t>Pompes à chaleur/machines frigorif. (PAC/MF):</t>
  </si>
  <si>
    <t>Propre prod. d'électr. d'origine renouvelable (ER):</t>
  </si>
  <si>
    <t>Stromeigenprod. Blockheizkraftwerk (BHKW):</t>
  </si>
  <si>
    <t xml:space="preserve">Propre prod. électr. couplage chaleur-force (CCF): </t>
  </si>
  <si>
    <t>Pertes énergétiques (production/ distribution):</t>
  </si>
  <si>
    <t>Hinweis: Im nachfolgenden Punkt D.3 ist ein Energieflussdiagramm zu erstellen. Beachten Sie bitte dazu die Anleitung "In fünf Schritten zum Energieflussdiagramm".</t>
  </si>
  <si>
    <t>Direkt genutzte Abwärme von externen Arealen ist als Fernwärme zu erfassen (Formular C, Ziffer C.1).</t>
  </si>
  <si>
    <t>Stromeigenproduktion Erneuerbar (PV, Kleinwasser, etc.) für den Eigenverbrauch; ohne Zukäufe von Zertifikaten.</t>
  </si>
  <si>
    <t>Part de l'énergie de l'envir.</t>
  </si>
  <si>
    <t>Introduisez ici les rejets de chaleur interne directement utilisés (càd sans PAC).
Les rejets thermiques directement utilisés provenant de sites externes doivent être comptabilisés comme chaleur à distance (formulaire C, chiffre C.1).</t>
  </si>
  <si>
    <t>Stromeigenproduktion Erneuerbar:</t>
  </si>
  <si>
    <t>Stromproduktion (PV, Kleinwasser, etc.) für den Eigenverbrauch (ohne KEV, ohne Verkauf an Ökostrom-Portale, ohne Zukäufe von Zertifikaten).
-&gt; Bezogener Ökostrom ist in Formular C, Ziffer C.1 unter "Elektr. Energie Total" zu berücksichtigten.</t>
  </si>
  <si>
    <t>Faites précéder le besoin en électricité des pompes à chaleur (et/ou des machines frigorifiques) du signe moins -.
Le coefficient de performance annuel (COPA) est utilisé pour le calcul de la production d’énergie thermique.</t>
  </si>
  <si>
    <t>Energie thermique produite</t>
  </si>
  <si>
    <t>Celle-ci se compose de l'énergie électrique consommée, ainsi que de l'énergie soutirée à l'environnement ou provenant de rejets thermiques (internes ou externes).</t>
  </si>
  <si>
    <t>WP/KM-Strombedarf</t>
  </si>
  <si>
    <t>Der Strombedarf aller Wärmepumpen (u./o. Kältemaschinen) ist mit negativem Vorzeichen einzugeben.
Über die Jahresarbeitszahl JAZ wird anschliessend automatisch die erzeugte thermische Energie berechnet.</t>
  </si>
  <si>
    <t>Geben Sie an, zu welchem Anteil Umweltenergie (u./o. externe Abwärme)  als Energiequelle von den WP/KM genutzt wird.
Bsp.:
100% = ausschliesslich Umweltenergie
60% = 60% Umweltenergie, 40% interne Abwärme
0% = ausschliesslich interne Abwärme</t>
  </si>
  <si>
    <t>Electr. nécessaire aux PAC/MF</t>
  </si>
  <si>
    <t>Consommation chaleur internes</t>
  </si>
  <si>
    <t>Energie de l'envir.</t>
  </si>
  <si>
    <t>Prod. d'électr. renouvelable</t>
  </si>
  <si>
    <t>Seulement la prod. d’électr. renouv. (PV, mini-hydr., etc.) dest. à sa propre consommation (sans RPC, ni vente à des bourses de courant écol., ni achat de certific.).
-&gt;Indiq. l’achat d’éco-électr. dans le form. C, chiffre C.1, « Total Energie électr. ».</t>
  </si>
  <si>
    <t>Indiquez la part de l'éner. de l'environnement (et/ou des rejets thermique externes) qui sont utilisés comme source d'éner. par les PAC/MF.
Ex.:
100% = exclusivement de l'éner. de l'envir.
60% = 60% éner. de l'env., 40% rejets therm. internes</t>
  </si>
  <si>
    <t xml:space="preserve"> mettre en œuvre dans les trois ans prescrits par le canton  les nouvelles mesures d’amélioration annoncées sur le formulaire F1 (mise en œuvre « oui ») et annoncer au service concerné leur fin dans un courrier qui atteste de la mise en œuvre. </t>
  </si>
  <si>
    <t>Die auf Formular F1 zur Umsetzung deklarierten neuen Massnahmen (Umsetzung "ja") innerhalb der drei vom Kanton vorgegebenen Jahre ausführt und der zuständigen Amtsstelle den Abschluss mittels Ausführungsbestätigungsschreiben meldet.</t>
  </si>
  <si>
    <t>Z.B. Free-Cooling oder solarthermisch erzeugte Wärme- oder Kälteenergie für den Eigengebrauch.</t>
  </si>
  <si>
    <t>Par ex, free-cooling, chaleur ou froid produits par une installation solaire thermique pour sa propre consommation.</t>
  </si>
  <si>
    <t>Anzugeben ist die thermisch genutzte Umweltenergie (z.B. Free-Cooling, Solarthermie, ausgenommen WP/KM) für den Eigengebrauch.</t>
  </si>
  <si>
    <t>Indiquez l'utilisation de la chaleur ou le froid de l'environnement (free-cooling, solaire thermique, sauf PAC/MF) pour sa propre consommation.</t>
  </si>
  <si>
    <t>Achat d’énergie spéc.</t>
  </si>
  <si>
    <t>Coûts énergie thermique</t>
  </si>
  <si>
    <t>Coûts énergie électrique</t>
  </si>
  <si>
    <t>Beschreibung der Einsparberechnung:</t>
  </si>
  <si>
    <t>Kosten-
einsp.</t>
  </si>
  <si>
    <t>Econ.
(coûts)</t>
  </si>
  <si>
    <t>g = b*e + c*f</t>
  </si>
  <si>
    <t>Nur die BHKW-Stromproduktion für den Eigenbedarf ist anzugeben.</t>
  </si>
  <si>
    <t>Indiquez seulement la production d’électricité au moyen d’une CCF pour vos propres besoins.</t>
  </si>
  <si>
    <t>Das aktuellste abgeschlossene Kalenderjahr darf nur mit Einverständnis des zuständigen kantonalen Amtes geändert werden.</t>
  </si>
  <si>
    <t>L'année civile clôturée la plus récente ne peut être modifiée qu'avec l'accord du service cantonal responsable.</t>
  </si>
  <si>
    <t>Gewichtungsfaktoren</t>
  </si>
  <si>
    <t>1) Gem. Formular C, Ziffer C.1      2) Gewichtungsfaktoren gemäss Formular C, Hinweis 2)</t>
  </si>
  <si>
    <t>2) Gewichtungsfaktoren: Elektrische Energie: 2, Heizöl &amp; Erdgas: 1, Fernwärme/-kälte: 0.6, Holz &amp; Biomasse: 0.7, Weitere (W): 1</t>
  </si>
  <si>
    <t>1) Gewichtungsfaktoren: Elektrische Energie: 2, Heizöl &amp; Erdgas: 1, Fernwärme/-kälte: 0.6, Holz &amp; Biomasse: 0.7, Umweltwärme &amp; erneuerbare Stromeigenproduktion: 0</t>
  </si>
  <si>
    <t>Die Energieträger werden mit folgenden Gewichtungsfaktoren gewichtet: Elektrizität: 2, Heizöl &amp; Erdgas: 1, Fernwärme/-kälte (inkl. externer Abwärme): 0.6, Holz &amp; Biomasse: 0.7, Umweltwärme (inkl. interner Abwärme) &amp; erneuerbare Stromeigenproduktion: 0</t>
  </si>
  <si>
    <t>Facteurs de pondération</t>
  </si>
  <si>
    <t>Les agents énergétiques sont pondérés par les facteurs suivants :  électricité : 2 | mazout &amp; gaz naturel : 1 | chaleur ou froid à distance (rejets extérieurs de chaleur compris) : 0,6 | bois &amp; biomasse : 0,7 | chaleur ambiante (rejets intérieurs de chaleur compris) &amp; production renouvelable d’électricité : 0</t>
  </si>
  <si>
    <t>2) Facteurs de pondération : énergie électrique : 2, mazout &amp; gaz naturel : 1, chaleur ou froid à distance : 0,6, bois &amp; biomasse : 0,7, autres (A) : 1</t>
  </si>
  <si>
    <t xml:space="preserve">1) Selon le formulaire C, chiffre C.1     2) Facteurs de pond. selon le form. C, remarque 2) </t>
  </si>
  <si>
    <t xml:space="preserve">1) Facteurs de pondération selon le formulaire C, remarque 2) </t>
  </si>
  <si>
    <t>Analisi del consumo energetico ACE</t>
  </si>
  <si>
    <t>Conferenza dei servizi cantonali dell’energia (EnFK)</t>
  </si>
  <si>
    <t>Guida rapida</t>
  </si>
  <si>
    <t>Frontespizio</t>
  </si>
  <si>
    <t>Formulario A</t>
  </si>
  <si>
    <t>Formulario B</t>
  </si>
  <si>
    <t>Formulario C</t>
  </si>
  <si>
    <t>Formulario D</t>
  </si>
  <si>
    <t>Formulario E</t>
  </si>
  <si>
    <t>Formulario F1 + F2</t>
  </si>
  <si>
    <t>Descrizioni</t>
  </si>
  <si>
    <t>Rapporto</t>
  </si>
  <si>
    <t>Trasferimento effettuato</t>
  </si>
  <si>
    <t>Errore al lancio dello Snipping Tool. Avviare lo Snipping Tool manualmente seguendo le istruzioni.</t>
  </si>
  <si>
    <t>Diagramma del flusso energetico ACE</t>
  </si>
  <si>
    <t>Versione</t>
  </si>
  <si>
    <t>Versione:</t>
  </si>
  <si>
    <t>Data della versione:</t>
  </si>
  <si>
    <t>Menu dropdown</t>
  </si>
  <si>
    <t>Numero di edifici</t>
  </si>
  <si>
    <t>Descrizione delle misure</t>
  </si>
  <si>
    <t>b) in un allegato a parte</t>
  </si>
  <si>
    <t>Sì o No</t>
  </si>
  <si>
    <t>sì</t>
  </si>
  <si>
    <t>no</t>
  </si>
  <si>
    <t>Stato</t>
  </si>
  <si>
    <t>buono</t>
  </si>
  <si>
    <t>medio</t>
  </si>
  <si>
    <t>pessimo</t>
  </si>
  <si>
    <t>Vettore energetico</t>
  </si>
  <si>
    <t>O</t>
  </si>
  <si>
    <t>T</t>
  </si>
  <si>
    <t>L</t>
  </si>
  <si>
    <t>Olio combustile</t>
  </si>
  <si>
    <t>Gas naturale</t>
  </si>
  <si>
    <t>Teleriscaldamento/teleraffrescamento</t>
  </si>
  <si>
    <t>Legna, biomassa</t>
  </si>
  <si>
    <t>Altri combustibili</t>
  </si>
  <si>
    <t>Energia elettrica</t>
  </si>
  <si>
    <t>Quota costi energia</t>
  </si>
  <si>
    <t>Selezione della lingua</t>
  </si>
  <si>
    <t>Fattori di ponderazione</t>
  </si>
  <si>
    <t>Energia ambientale</t>
  </si>
  <si>
    <t>Utilizzo di calore residuo</t>
  </si>
  <si>
    <t>Calore solare</t>
  </si>
  <si>
    <t>Prelievo di elettricità stabilimento</t>
  </si>
  <si>
    <t>Produzione di elettricità da fonti rinnovabili</t>
  </si>
  <si>
    <t>Prelievo energia termica</t>
  </si>
  <si>
    <t>Prelievo energia elettrica</t>
  </si>
  <si>
    <t>PC/MF</t>
  </si>
  <si>
    <t>Utilizzo diretto di calore residuo</t>
  </si>
  <si>
    <t>Utilizzo diretto di energia ambientale</t>
  </si>
  <si>
    <t>CTEB</t>
  </si>
  <si>
    <t>Fabbisogno energia termica</t>
  </si>
  <si>
    <t>Fabbisogno elettricità</t>
  </si>
  <si>
    <t>Perdite (produzione/distribuzione)</t>
  </si>
  <si>
    <t>Lingua</t>
  </si>
  <si>
    <t>Obiettivi</t>
  </si>
  <si>
    <t>In un’analisi del consumo energetico devono essere presentate le misure tramite le quali ridurre del 15% il consumo di energia complessiva degli edifici e degli impianti (tenendo conto della redditività).</t>
  </si>
  <si>
    <t>Le misure da realizzare per la riduzione del consumo di energia devono essere dichiarate dal Grande consumatore stesso o dallo specialista energetico incaricato dal Grande consumatore. Queste misure dovranno essere infine approvate dall’ente cantonale competente. Le misure dichiarate devono essere realizzate entro i tre anni previsti dal Cantone.</t>
  </si>
  <si>
    <t>Struttura</t>
  </si>
  <si>
    <t>Questo tool Excel è composto da più fogli di lavoro:</t>
  </si>
  <si>
    <t>Utilizzo</t>
  </si>
  <si>
    <t>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t>
  </si>
  <si>
    <t>Formulario A:</t>
  </si>
  <si>
    <t>Formulario B:</t>
  </si>
  <si>
    <t>Formulario C:</t>
  </si>
  <si>
    <t>Formulario D:</t>
  </si>
  <si>
    <t>Formulario E:</t>
  </si>
  <si>
    <t>Formulario F1:</t>
  </si>
  <si>
    <t>Formulario F2:</t>
  </si>
  <si>
    <t>Descrizioni:</t>
  </si>
  <si>
    <t>Rapporto:</t>
  </si>
  <si>
    <t>L’inserimento dei dati deve essere effettuato in ordine cronologico dall’alto verso il basso. In alcuni casi i risultati vengono visualizzati solo se sono stati compilati tutti i campi obbligatori.</t>
  </si>
  <si>
    <t>Tenere presente che la cartella di lavoro funziona solo se viene consentita l’esecuzione delle macro in Microsoft Excel (Opzioni Excel).</t>
  </si>
  <si>
    <t>I fogli di questa cartella di lavoro sono protetti per evitare che le formule contenute nelle celle vengano inavvertitamente sovrascritte.</t>
  </si>
  <si>
    <t>I campi per l’inserimento dei dati sono in parte suddivisi secondo il seguente codice di colore:</t>
  </si>
  <si>
    <t>Indicazioni generali sulla ditta e lo specialista energetico</t>
  </si>
  <si>
    <t>Indicazioni generali sullo stabilimento</t>
  </si>
  <si>
    <t>Indicazioni su edifici ed impianti tecnici</t>
  </si>
  <si>
    <t>Indicazioni sul prelievo di energia finale</t>
  </si>
  <si>
    <t>Indicazioni sul fabbisogno di energia dei consumatori principali</t>
  </si>
  <si>
    <t>Nuove misure e redditività</t>
  </si>
  <si>
    <t>IT</t>
  </si>
  <si>
    <t>Misure realizzate negli ultimi 5 anni</t>
  </si>
  <si>
    <t>Descrizione delle misure dei Formulari E ed F2</t>
  </si>
  <si>
    <t>Panoramica sui dati più rilevanti dell’analisi del consumo energetico</t>
  </si>
  <si>
    <t>Indicazioni obbligatorie</t>
  </si>
  <si>
    <t>Indicazioni facoltative</t>
  </si>
  <si>
    <t>Valore target dell’analisi del consumo energetico</t>
  </si>
  <si>
    <t>Analisi del consumo energetico per grandi consumatori</t>
  </si>
  <si>
    <t>Nome della ditta/indirizzo:</t>
  </si>
  <si>
    <t>Persona di contatto:</t>
  </si>
  <si>
    <t>Stabilimento:</t>
  </si>
  <si>
    <t>Data del rapporto:</t>
  </si>
  <si>
    <t>Nome:</t>
  </si>
  <si>
    <t xml:space="preserve">  Versione:</t>
  </si>
  <si>
    <t xml:space="preserve">Formulario A </t>
  </si>
  <si>
    <t>Elenco degli allegati e dei documenti complementari</t>
  </si>
  <si>
    <t>Nome della ditta e indirizzo:</t>
  </si>
  <si>
    <t>Settore:</t>
  </si>
  <si>
    <t>Attività:</t>
  </si>
  <si>
    <t>Totale numero collaboratori:</t>
  </si>
  <si>
    <t>Organizzazione aziendale:</t>
  </si>
  <si>
    <t>Vendite o fatturato annuo:</t>
  </si>
  <si>
    <t>Numero di edifici:</t>
  </si>
  <si>
    <t>Allegati obbligatori:</t>
  </si>
  <si>
    <t>Descrizione delle misure:</t>
  </si>
  <si>
    <t>Piano di situazione/piano catastale degli edifici:</t>
  </si>
  <si>
    <t>Allegati facoltativi:</t>
  </si>
  <si>
    <t>Rapporti:</t>
  </si>
  <si>
    <t>Piantine e schemi più importanti:</t>
  </si>
  <si>
    <t>Altro:</t>
  </si>
  <si>
    <t>Nome del documento:</t>
  </si>
  <si>
    <t>ore al giorno</t>
  </si>
  <si>
    <t>Avvertenza: nel Formulario B il numero di fogli di lavoro (per l’immissione dei dati sugli edifici) corrisponde all'indicazione qui fornita.</t>
  </si>
  <si>
    <t>persone</t>
  </si>
  <si>
    <t>turni lavorativi</t>
  </si>
  <si>
    <t>giorni alla settimana</t>
  </si>
  <si>
    <t xml:space="preserve">Formulario B </t>
  </si>
  <si>
    <t>Dati sull’edificio</t>
  </si>
  <si>
    <t>Dati sugli impianti</t>
  </si>
  <si>
    <t>B.9  Impianti di produzione di energia</t>
  </si>
  <si>
    <t>B.10  Consumatori di energia tecnica impiantistica</t>
  </si>
  <si>
    <t>B.11  Consumatori di energia processi e produzione</t>
  </si>
  <si>
    <t>N° edificio:</t>
  </si>
  <si>
    <t>Numero di piani:</t>
  </si>
  <si>
    <t>Superfici di piano:</t>
  </si>
  <si>
    <t>Tipi di utilizzo:</t>
  </si>
  <si>
    <t>Esempi di tipo di utilizzo:</t>
  </si>
  <si>
    <t>- Ufficio
- Produzione
- Magazzino
- Cucina
- Ristorante
- Locale frigorifero
ecc.</t>
  </si>
  <si>
    <t>Risanamenti/ampliamenti:</t>
  </si>
  <si>
    <t xml:space="preserve">Indicare l’anno e il tipo di risanamento/ampliamento.
Esempi:
- 1990: Sostituzione delle finestre Produzione
- 2005: Ampliamento 1° piano (Ufficio)
</t>
  </si>
  <si>
    <t>Tipo di involucro edilizio:</t>
  </si>
  <si>
    <t>Valori U:</t>
  </si>
  <si>
    <t>Impianto</t>
  </si>
  <si>
    <t>Superficie utile lorda</t>
  </si>
  <si>
    <t>Parete esterna</t>
  </si>
  <si>
    <t xml:space="preserve"> Piani superiori</t>
  </si>
  <si>
    <t>Dati tecnici</t>
  </si>
  <si>
    <t xml:space="preserve"> m² SUL</t>
  </si>
  <si>
    <t xml:space="preserve"> Finestre</t>
  </si>
  <si>
    <t xml:space="preserve"> Piani interrati</t>
  </si>
  <si>
    <t>Indirizzo:</t>
  </si>
  <si>
    <t>Protezione solare:</t>
  </si>
  <si>
    <t xml:space="preserve"> Pavimento verso «non riscaldato»</t>
  </si>
  <si>
    <t>Potenza [kW]</t>
  </si>
  <si>
    <t>Superficie di piano riscaldata</t>
  </si>
  <si>
    <t>Ore di funzion. 
[h/a]</t>
  </si>
  <si>
    <t>RdC</t>
  </si>
  <si>
    <t>Anno di costruzione</t>
  </si>
  <si>
    <t xml:space="preserve">Tetto
</t>
  </si>
  <si>
    <t>Schema (allegato)</t>
  </si>
  <si>
    <t>C.1 Indicazioni sul prelievo assoluto di energia finale</t>
  </si>
  <si>
    <t>Anno civile concluso più recente:</t>
  </si>
  <si>
    <t>Energia termica ¹⁾:</t>
  </si>
  <si>
    <t>Totale energia termica</t>
  </si>
  <si>
    <t>Prelievo annuo di energia finale non ponderato</t>
  </si>
  <si>
    <t>Prelievo annuo di energia finale ponderato ²⁾</t>
  </si>
  <si>
    <t>1) Se si utilizza un impianto fotovoltaico, una PC o una CTEB indicare i dati energetici corrispondenti nel Formulario D, cifra D.1.</t>
  </si>
  <si>
    <t>Consumo di acqua:</t>
  </si>
  <si>
    <t>C.2  Indicazioni sul parametro di riferimento</t>
  </si>
  <si>
    <t>Metro lineare prodotto</t>
  </si>
  <si>
    <t>3) Il parametro di riferimento deve essere un indicatore adeguato del consumo di energia dello stabilimento (p. es. superficie di piano riscaldata, numero di collaboratori, fatturato, cifre di produzione ecc.).</t>
  </si>
  <si>
    <t>C.3  Prelievo specifico di energia finale risultante</t>
  </si>
  <si>
    <t>En. termica specifica</t>
  </si>
  <si>
    <t>Commento sui parametri di riferimento e i prelievi specifici di energia:</t>
  </si>
  <si>
    <t>Energia termica</t>
  </si>
  <si>
    <t>Anno?</t>
  </si>
  <si>
    <t>Indicare prima l’anno civile più recente!</t>
  </si>
  <si>
    <t>Unità</t>
  </si>
  <si>
    <t>Prelievo di energia degli ultimi cinque anni</t>
  </si>
  <si>
    <t>Andamento prelievo di energia [kWh/a]</t>
  </si>
  <si>
    <t>Andamento prelievo di energia specifico</t>
  </si>
  <si>
    <t>Attenzione:</t>
  </si>
  <si>
    <t>L’anno civile concluso più recente può essere modificato solo con l’accordo dell’ente cantonale competente.</t>
  </si>
  <si>
    <t>Crea diagramma del flusso energetico</t>
  </si>
  <si>
    <t>Salva e riporta</t>
  </si>
  <si>
    <t>Prelievo attuale annuo di energia non ponderato:</t>
  </si>
  <si>
    <t>Utilizzo termico di energia ambientale (EA):</t>
  </si>
  <si>
    <t>Pompe di calore/macchine frigorifero (PC/MF):</t>
  </si>
  <si>
    <t>CLA?</t>
  </si>
  <si>
    <t>Quota EA?</t>
  </si>
  <si>
    <t>Utilizzo diretto di calore residuo interno (UCR):</t>
  </si>
  <si>
    <t>Perdite energetiche (produzione/distribuzione):</t>
  </si>
  <si>
    <t>Totale fabbisogno di energia:</t>
  </si>
  <si>
    <t>Tecnica impiantistica:</t>
  </si>
  <si>
    <t>Riscaldamento</t>
  </si>
  <si>
    <t>Acqua calda</t>
  </si>
  <si>
    <t>Illuminazione</t>
  </si>
  <si>
    <t>Avvertenza: al punto successivo D.3 deve essere creato un diagramma del flusso energetico. Consultare a tal fine l’istruzione «Creare un diagramma del flusso energetico in cinque passaggi».</t>
  </si>
  <si>
    <t>Indicazioni sul fabbisogno di energia dei consumatori principali 2 / 2</t>
  </si>
  <si>
    <t>D.3 Diagramma del flusso energetico</t>
  </si>
  <si>
    <t>Creare un diagramma del flusso energetico in cinque passaggi:</t>
  </si>
  <si>
    <t>Cliccare sul pulsante «Crea diagramma del flusso energetico»:</t>
  </si>
  <si>
    <t>In caso di un messaggio di sicurezza del browser Internet: consentire i contenuti bloccati.</t>
  </si>
  <si>
    <t>il diagramma del flusso energetico è visualizzato nel browser Internet.</t>
  </si>
  <si>
    <t>Adattare il diagramma del flusso energetico se necessario (facoltativo).</t>
  </si>
  <si>
    <t>le barre possono essere spostate in verticale con il mouse.</t>
  </si>
  <si>
    <t>Copiare il diagramma del flusso energetico.</t>
  </si>
  <si>
    <t>Internet Explorer: cliccare sul grafico con il tasto destro del mouse e selezionare «Copia».</t>
  </si>
  <si>
    <t>Firefox o Chrome: copiare il diagramma del flusso energetico con l'aiuto di un programma di screenshot:</t>
  </si>
  <si>
    <t>sui computer che utilizzano il sistema operativo Windows Vista (o sistemi più recenti) è installato di default il programma «Snipping Tool».</t>
  </si>
  <si>
    <t xml:space="preserve">per aprire il programma basta cliccare sul seguente pulsante: </t>
  </si>
  <si>
    <t>oppure avviare il programma manualmente cliccando sul pulsante «Start» (barra delle applicazioni) e inserendo nel campo di ricerca la parola «SnippingTool».</t>
  </si>
  <si>
    <t>ritagliare il diagramma del flusso energetico con il programma di screenshot. Il diagramma viene copiato automaticamente negli Appunti.</t>
  </si>
  <si>
    <t>Inserire il diagramma del flusso energetico all’interno del riquadro bianco.</t>
  </si>
  <si>
    <t>cliccare sulla superficie bianca con il tasto destro del mouse e selezionare «Incolla».</t>
  </si>
  <si>
    <t>se necessario, adeguare le dimensioni del diagramma alla grandezza della superficie bianca.</t>
  </si>
  <si>
    <t>il diagramma del flusso energetico viene salvato e riportato nel foglio di lavoro «Rapporto».</t>
  </si>
  <si>
    <t>Energia</t>
  </si>
  <si>
    <t>(Segno + o -)</t>
  </si>
  <si>
    <t>Quota</t>
  </si>
  <si>
    <t>Secondo le indicazioni del Formulario C, cifra C.1</t>
  </si>
  <si>
    <t>Il calore residuo sfruttato direttamente da areali esterni deve essere indicato come teleriscaldamento (Formulario C, cifra C.1).</t>
  </si>
  <si>
    <t>Per esempio free-cooling, calore o freddo prodotti con impianti solari termici per il consumo proprio.</t>
  </si>
  <si>
    <t>Coeff. di lavoro annuo (CLA) (medio):</t>
  </si>
  <si>
    <t>1) L’energia termica necessaria viene calcolata in modo semplificato con un grado di efficienza del 90%.</t>
  </si>
  <si>
    <t>Qui va riportata la stima delle perdite energetiche di tutti gli impianti di produzione di energia e di tutti i sistemi di distribuzione.</t>
  </si>
  <si>
    <t>Aria compressa</t>
  </si>
  <si>
    <t>Altri</t>
  </si>
  <si>
    <t>Impianti di processo e produzione:</t>
  </si>
  <si>
    <t>Totale fabbisogno di energia assegnato:</t>
  </si>
  <si>
    <t>1) Energia termica prodotta</t>
  </si>
  <si>
    <t xml:space="preserve">Riportare qui il calore residuo interno utilizzato direttamente (ossia senza l’impiego di PC).
Il calore residuo esterno sfruttato direttamente (p. es. da areali esterni) deve essere indicato come teleriscaldamento (Formulario C, cifra C.1).
</t>
  </si>
  <si>
    <t>Utilizzo di energia ambientale</t>
  </si>
  <si>
    <t>Indicare l’energia ambientale termica utilizzata (p. es. free-cooling, impianti solari termici, escluse PC/MF) per il consumo proprio.</t>
  </si>
  <si>
    <t>Fabbisogno elettr. di PC/MF</t>
  </si>
  <si>
    <t xml:space="preserve">Il fabbisogno di elettricità di tutte le pompe di calore (e/o delle macchine frigorifero) deve essere riportato con segno negativo.
Il coefficiente di lavoro annuo CLA è utilizzato in seguito per calcolare l’energia termica prodotta.
</t>
  </si>
  <si>
    <t>Energia termica prodotta</t>
  </si>
  <si>
    <t>Questa è composta dall’energia elettrica immessa nonché dall’energia sottratta alla fonte di calore (calore ambientale, calore residuo esterno o interno).</t>
  </si>
  <si>
    <t>CLA</t>
  </si>
  <si>
    <t>Il coefficiente di lavoro annuo medio di tutte le pompe di calore è necessario per calcolare l’energia termica risultante mediante il fabbisogno di elettricità.</t>
  </si>
  <si>
    <t>Quota energia ambientale</t>
  </si>
  <si>
    <t xml:space="preserve">Indicare quale quota di energia ambientale (e/o di calore residuo esterno) è utilizzata come fonte di energia dalle PC/MF.
Es:
100% = solo energia ambientale
60% = 60% energia ambientale, 40% calore residuo interno
0% = solo calore residuo interno
</t>
  </si>
  <si>
    <t>Indicare solo la produzione di elettricità da CTEB destinata al consumo proprio.</t>
  </si>
  <si>
    <t>Impianti di processo e produzione</t>
  </si>
  <si>
    <t>S1/Somma di tutte le nuove misure</t>
  </si>
  <si>
    <t>S2/Somma di tutte le nuove misure redditizie</t>
  </si>
  <si>
    <t>Conferma</t>
  </si>
  <si>
    <t>L’ingegnere o lo specialista energetico conferma con la sua firma di aver elencato nel Formulario E tutte le misure di ottimizzazione dell’efficienza energetica, indipendentemente dalla durata a breve o lungo termine del payback.</t>
  </si>
  <si>
    <t>Luogo, data:</t>
  </si>
  <si>
    <t>Prelievo di energia ponderato dell’ultimo anno civile concluso ¹⁾ ²⁾:</t>
  </si>
  <si>
    <t>Titolo della misura</t>
  </si>
  <si>
    <t>Risparmio energetico</t>
  </si>
  <si>
    <t>Non ponderato</t>
  </si>
  <si>
    <t>Risparmio 1</t>
  </si>
  <si>
    <t>Tipo</t>
  </si>
  <si>
    <t>Risparmio 2</t>
  </si>
  <si>
    <t>Totale</t>
  </si>
  <si>
    <t>Ponderato ²⁾</t>
  </si>
  <si>
    <t>Firma:</t>
  </si>
  <si>
    <t>Prezzo dell’energia ¹⁾</t>
  </si>
  <si>
    <t>Prezzo?-&gt;C.1</t>
  </si>
  <si>
    <t>Avvertenza: il valore indicativo del risparmio di energia da conseguire mediante le misure da attuare (secondo la dichiarazione nel Formulario F1) è del 15%.</t>
  </si>
  <si>
    <t>Rispar. costi</t>
  </si>
  <si>
    <t>Investimenti</t>
  </si>
  <si>
    <t>QE</t>
  </si>
  <si>
    <t>QE?</t>
  </si>
  <si>
    <t>Descrizione</t>
  </si>
  <si>
    <t>Scelta del vettore energetico</t>
  </si>
  <si>
    <t xml:space="preserve">O = olio combustile
G = gas naturale
F = teleriscaldamento/teleraffrescamento 
L = legna, biomassa
A = altri combustibili
E = energia elettrica
</t>
  </si>
  <si>
    <t>Quota dei costi delle misure destinati all’incremento dell’efficienza energetica.
0% = puro investimento sostitutivo
100% = tutti i costi sono destinati esclusivamente ai miglioramenti energetici
-&gt; Per il calcolo vedi la guida</t>
  </si>
  <si>
    <t>Formulario F1</t>
  </si>
  <si>
    <t>Formulario F2</t>
  </si>
  <si>
    <t>- Le misure realizzate devono essere indicate solo nel caso in cui le nuove misure da attuare non consentono di raggiungere il valore indicativo del 15%.</t>
  </si>
  <si>
    <t>- Qualora anche con le misure realizzate negli ultimi 5 anni il valore indicativo del 15% non viene raggiunto, occorre fornire una spiegazione aggiuntiva.</t>
  </si>
  <si>
    <t>S4/Somma di tutte le misure realizzate negli ultimi 5 anni</t>
  </si>
  <si>
    <t>S5/Somma di tutte le misure realizzate e di quelle nuove da attuare</t>
  </si>
  <si>
    <t>Il/la proprietario/a dello stabilimento con firma giuridicamente valida conferma che:</t>
  </si>
  <si>
    <t>si impegna ad attuare le nuove misure dichiarate nel Formulario F1 (Attuazione «sì») entro i tre anni previsti dal Cantone e a notificare la conclusione dei lavori all’ente cantonale competente con una conferma scritta dell’esecuzione.</t>
  </si>
  <si>
    <t>le misure elencate nel Formulario F2 («Misure realizzate negli ultimi cinque anni») sono state effettivamente realizzate negli ultimi cinque anni.</t>
  </si>
  <si>
    <t>Ponderato</t>
  </si>
  <si>
    <t>Attuazione</t>
  </si>
  <si>
    <t>(secondo il Formulario F1)</t>
  </si>
  <si>
    <t>si</t>
  </si>
  <si>
    <t>- Modificabile mediante dropdown</t>
  </si>
  <si>
    <t>- Motivare le modifiche</t>
  </si>
  <si>
    <t>= attuazione entro 3 anni</t>
  </si>
  <si>
    <t>= nessuna attuazione</t>
  </si>
  <si>
    <t>È richiesta la motivazione</t>
  </si>
  <si>
    <t>Attuazione entro 3 anni</t>
  </si>
  <si>
    <t>=&gt; Aggiungere la motivazione del risparmio &lt; 15% e compilare il Formulario F2.</t>
  </si>
  <si>
    <t>=&gt; va bene, visto che il valore indicativo del 15% è stato raggiunto: apporre la firma sul Formulario F2.</t>
  </si>
  <si>
    <t>Motivare perché le misure redditizie non possono essere attuate:</t>
  </si>
  <si>
    <t>Commento relativo alla dichiarazione delle misure da attuare (facoltativo):</t>
  </si>
  <si>
    <t>Motivare perché il valore indicativo del 15% non può essere raggiunto:</t>
  </si>
  <si>
    <t>Commento relativo all’obiettivo di risparmio (facoltativo visto che il valore indicativo del 15% è stato raggiunto):</t>
  </si>
  <si>
    <t>Campi di input bloccati: compilare il Formulario F1 in tutte le sue parti!</t>
  </si>
  <si>
    <t>Misure realizzate negli ultimi 5 anni (facoltativo visto che il valore indicativo è stato raggiunto)</t>
  </si>
  <si>
    <t>Motivare perché il valore indicativo del 15% non può essere raggiunto nemmeno includendo le misure degli ultimi 5 anni:</t>
  </si>
  <si>
    <t>Commento relativo alle misure degli ultimi 5 anni (facoltativo visto che includendo le vecchie misure il valore indicativo del 15% è stato raggiunto):</t>
  </si>
  <si>
    <t>Descrizioni 1 / 2</t>
  </si>
  <si>
    <t>Nuove misure (Formulario E)</t>
  </si>
  <si>
    <t>- I campi per la descrizione delle misure sono visualizzati solamente se sono stati riportati i titoli delle misure nel Formulario E.</t>
  </si>
  <si>
    <t>- Se per la descrizione è necessario più spazio si può modificare manualmente l’altezza della riga.</t>
  </si>
  <si>
    <t>- Per inserire un'interruzione di riga premere i tasti «Alt»+«Invio».</t>
  </si>
  <si>
    <t>Misura 1, Formulario E:</t>
  </si>
  <si>
    <t>Descrizione dettagliata della misura:</t>
  </si>
  <si>
    <t>Misura 2, Formulario E:</t>
  </si>
  <si>
    <t>Misura 3, Formulario E:</t>
  </si>
  <si>
    <t>Misura 4, Formulario E:</t>
  </si>
  <si>
    <t>Misura 5, Formulario E:</t>
  </si>
  <si>
    <t>Misura 6, Formulario E:</t>
  </si>
  <si>
    <t>Misura 7, Formulario E:</t>
  </si>
  <si>
    <t>Misura 8, Formulario E:</t>
  </si>
  <si>
    <t>Misura 9, Formulario E:</t>
  </si>
  <si>
    <t>Misura 10, Formulario E:</t>
  </si>
  <si>
    <t>Misura 11, Formulario E:</t>
  </si>
  <si>
    <t>Misura 12, Formulario E:</t>
  </si>
  <si>
    <t>Misura 13, Formulario E:</t>
  </si>
  <si>
    <t>Misura 14, Formulario E:</t>
  </si>
  <si>
    <t>Misura 15, Formulario E:</t>
  </si>
  <si>
    <t>Misura 16, Formulario E:</t>
  </si>
  <si>
    <t>Misura 17, Formulario E:</t>
  </si>
  <si>
    <t>Misura 18, Formulario E:</t>
  </si>
  <si>
    <t>Misura 19, Formulario E:</t>
  </si>
  <si>
    <t>Misura 20, Formulario E:</t>
  </si>
  <si>
    <t>Descrizioni 2 / 2</t>
  </si>
  <si>
    <t>Misure degli ultimi 5 anni (Formulario F2)</t>
  </si>
  <si>
    <t>Misura 21, Formulario F2:</t>
  </si>
  <si>
    <t>Misura 22, Formulario F2:</t>
  </si>
  <si>
    <t>Misura 23, Formulario F2:</t>
  </si>
  <si>
    <t>Misura 24, Formulario F2:</t>
  </si>
  <si>
    <t>Misura 25, Formulario F2:</t>
  </si>
  <si>
    <t>Misura 26, Formulario F2:</t>
  </si>
  <si>
    <t>Misura 27, Formulario F2:</t>
  </si>
  <si>
    <t>Misura 28, Formulario F2:</t>
  </si>
  <si>
    <t>La misura 1 non è stata inserita</t>
  </si>
  <si>
    <t>La misura 2 non è stata inserita</t>
  </si>
  <si>
    <t>La misura 3 non è stata inserita</t>
  </si>
  <si>
    <t>La misura 4 non è stata inserita</t>
  </si>
  <si>
    <t>La misura 5 non è stata inserita</t>
  </si>
  <si>
    <t>La misura 6 non è stata inserita</t>
  </si>
  <si>
    <t>La misura 7 non è stata inserita</t>
  </si>
  <si>
    <t>La misura 8 non è stata inserita</t>
  </si>
  <si>
    <t>La misura 9 non è stata inserita</t>
  </si>
  <si>
    <t>La misura 10 non è stata inserita</t>
  </si>
  <si>
    <t>La misura 11 non è stata inserita</t>
  </si>
  <si>
    <t>La misura 12 non è stata inserita</t>
  </si>
  <si>
    <t>La misura 13 non è stata inserita</t>
  </si>
  <si>
    <t>La misura 14 non è stata inserita</t>
  </si>
  <si>
    <t>La misura 15 non è stata inserita</t>
  </si>
  <si>
    <t>La misura 16 non è stata inserita</t>
  </si>
  <si>
    <t>La misura 17 non è stata inserita</t>
  </si>
  <si>
    <t>La misura 18 non è stata inserita</t>
  </si>
  <si>
    <t>La misura 19 non è stata inserita</t>
  </si>
  <si>
    <t>La misura 20 non è stata inserita</t>
  </si>
  <si>
    <t>La misura 21 non è stata inserita</t>
  </si>
  <si>
    <t>La misura 22 non è stata inserita</t>
  </si>
  <si>
    <t>La misura 23 non è stata inserita</t>
  </si>
  <si>
    <t>La misura 24 non è stata inserita</t>
  </si>
  <si>
    <t>La misura 25 non è stata inserita</t>
  </si>
  <si>
    <t>La misura 26 non è stata inserita</t>
  </si>
  <si>
    <t>La misura 27 non è stata inserita</t>
  </si>
  <si>
    <t>La misura 28 non è stata inserita</t>
  </si>
  <si>
    <t>Panoramica sull’analisi del consumo energetico 1 / 2</t>
  </si>
  <si>
    <t>Analisi del consumo energetico dello stabilimento:</t>
  </si>
  <si>
    <t>Azienda:</t>
  </si>
  <si>
    <t>Prelievo di energia assoluto</t>
  </si>
  <si>
    <t>Totale prelievo di energia</t>
  </si>
  <si>
    <t>Totale prelievo di energia ponderato ¹⁾</t>
  </si>
  <si>
    <t>Prelievo di energia specifico ²⁾</t>
  </si>
  <si>
    <t xml:space="preserve"> 2) Prelievo di energia per parametro di riferimento (il prelievo di energia specifico è un indicatore dell’andamento dell’efficienza energetica dello stabilimento).</t>
  </si>
  <si>
    <t>Costi energetici ³⁾</t>
  </si>
  <si>
    <t>Costi energia termica</t>
  </si>
  <si>
    <t>Costi energia elettrica</t>
  </si>
  <si>
    <t>Totale costi energetici</t>
  </si>
  <si>
    <t>3) Con i prezzi attuali dell’energia (secondo le indicazioni nel Formulario C, cifra C.1).</t>
  </si>
  <si>
    <t>Panoramica sull’analisi del consumo energetico 2 / 2</t>
  </si>
  <si>
    <t>Nuove misure per il risparmio energetico</t>
  </si>
  <si>
    <t>Le misure elencate la cui attuazione è stata dichiarata con un «sì» devono essere realizzate entro i prossimi 3 anni:</t>
  </si>
  <si>
    <t>Misure nell’ambito tecnica impiantistica/involucro edilizio ¹⁾</t>
  </si>
  <si>
    <t>1) Le misure nell’ambito della tecnica impiantistica o dell’involucro edilizio con un payback inferiore agli 8 anni sono considerate redditizie e devono essere realizzate.</t>
  </si>
  <si>
    <t xml:space="preserve">Misure nell’ambito
impianti di processo e produzione ²⁾
</t>
  </si>
  <si>
    <t>2) Le misure nell’ambito degli impianti di processo e produzione con un payback inferiore ai 4 anni sono considerate redditizie e devono essere realizzate.</t>
  </si>
  <si>
    <t>Dati di riferimento concernenti l’attuazione delle misure</t>
  </si>
  <si>
    <t>Dati di riferimento concernenti l’attuazione delle misure nei prossimi tre anni:</t>
  </si>
  <si>
    <t>Dati di riferimento energetici</t>
  </si>
  <si>
    <t>Risparmio energia termica</t>
  </si>
  <si>
    <t>Risparmio energia elettrica</t>
  </si>
  <si>
    <t>Totale risparmio</t>
  </si>
  <si>
    <t>Totale risparmio ponderato ¹⁾</t>
  </si>
  <si>
    <t>Prelievo attuale annuo di energia ponderato</t>
  </si>
  <si>
    <t>Risparmio percentuale ponderato</t>
  </si>
  <si>
    <t>2) Totale dei costi di investimento indicati per tutte le misure nuove da realizzare.</t>
  </si>
  <si>
    <t>3) Quota dei costi di investimento destinata ai miglioramenti energetici.</t>
  </si>
  <si>
    <t>Dati di riferimento finanziari</t>
  </si>
  <si>
    <t>Risp. costi energia termica</t>
  </si>
  <si>
    <t>Risp. costi energia elettrica</t>
  </si>
  <si>
    <t>Totale risp. costi energetici</t>
  </si>
  <si>
    <t>Totale costi di investimento ²⁾</t>
  </si>
  <si>
    <t>Quota costi energia ³⁾</t>
  </si>
  <si>
    <t>Durata del payback media</t>
  </si>
  <si>
    <t>Quota costi energia [-]</t>
  </si>
  <si>
    <t>Prelievo di energia assoluto [kWh/a]</t>
  </si>
  <si>
    <t>Costi energetici [CHF/a]</t>
  </si>
  <si>
    <t>Risparmio
percent. [-]</t>
  </si>
  <si>
    <t>Totale
[CHF]</t>
  </si>
  <si>
    <t>Totale (pond.)
[kWh/a]</t>
  </si>
  <si>
    <t>Anni
[a]</t>
  </si>
  <si>
    <t>[si] o
[no]</t>
  </si>
  <si>
    <t>FR: Veuillez choisir votre langue</t>
  </si>
  <si>
    <t>IT: Scegliere la lingua</t>
  </si>
  <si>
    <t>I vettori energetici sono ponderati con i seguenti fattori: elettricità: 2; olio combustibile e gas naturale: 1; teleriscaldamento/teleraffrescamento (incl. calore residuo esterno): 0,6; legna e biomassa: 0,7; calore ambientale (incl. calore residuo interno) e produzione autonoma di elettricità da fonti rinnovabili: 0</t>
  </si>
  <si>
    <t>Dichiarazione delle nuove misure da attuare</t>
  </si>
  <si>
    <t>Avvertenze importanti</t>
  </si>
  <si>
    <t>Specialista energetico/studio ingegn.:</t>
  </si>
  <si>
    <t>Numero collaboratori, in equivalenti a tempo pieno:</t>
  </si>
  <si>
    <t>Tempo di produzione/tempo di lavoro:</t>
  </si>
  <si>
    <t>Avvertenze:</t>
  </si>
  <si>
    <t>- Le misure dei Formulari E ed F devono essere descritte in modo chiaro nel foglio di lavoro «Descrizioni» o in un documento allegato. Selezionare una delle due opzioni nel dropdown sopra.</t>
  </si>
  <si>
    <t>- Anche nell’allegato i risparmi e i costi calcolati devono essere illustrati in modo chiaro.</t>
  </si>
  <si>
    <t>Selezionare la modalità di descrizione delle misure:</t>
  </si>
  <si>
    <t>Denominazione edificio:</t>
  </si>
  <si>
    <t>Anno di costruzione:</t>
  </si>
  <si>
    <t>Risanam./ampliam.:</t>
  </si>
  <si>
    <t>Obbligo di 
risanam.</t>
  </si>
  <si>
    <t>2) Fattori di ponderazione: elettricità: 2; olio combustibile e gas naturale: 1; teleriscaldamento/teleraffresc.: 0,6; legna e biomassa: 0,7; altri (A): 1</t>
  </si>
  <si>
    <t>Denom. parametro di riferimento ³⁾</t>
  </si>
  <si>
    <t>En. elettrica specifica</t>
  </si>
  <si>
    <t>Prelievo specifico annuo di energia</t>
  </si>
  <si>
    <t>Teleriscald./telerafresc.</t>
  </si>
  <si>
    <t>Totale energia elettrica ¹⁾:</t>
  </si>
  <si>
    <t>Prezzo energia</t>
  </si>
  <si>
    <t>D.1 Determinazione del fabbisogno di energia dell’anno più recente:</t>
  </si>
  <si>
    <t>Avvertenza: le seguenti cinque righe dovranno essere compilate solo se al momento si utilizzano impianti di tipo PC, UCR, EA, CTEB o CE (vedi qui di seguito). Considerare anche i messaggi di input.</t>
  </si>
  <si>
    <t>Prod.auton. elettr. da fonti rinnovabili (CE):</t>
  </si>
  <si>
    <t>Prod.auton. elettr. cent.termoel.a blocco (CTEB):</t>
  </si>
  <si>
    <t>D.2 Suddivisione del fabbisogno di energia dell’anno più recente secondo i consumatori (principali):</t>
  </si>
  <si>
    <t>Ventilazione / climatizzazione</t>
  </si>
  <si>
    <t>2) Max. il 20% a «Consumatori vari». Il 100% del fabbisogno energetico deve essere ripartito tra i singoli consumatori.</t>
  </si>
  <si>
    <t>questo permette di migliorare la rappresentazione e di modificare se necessario anche la sequenza dei vettori energetici e degli impianti.</t>
  </si>
  <si>
    <t>Cliccare sul pulsante «Salva e riporta».</t>
  </si>
  <si>
    <t>Prod. auton. di elettr. da fonti rinnovabili (imp. FV, picc. imp. idroel. ecc.) per il consumo proprio; senza l'acquisto di certificati.</t>
  </si>
  <si>
    <t>Quota energ. ambient.:</t>
  </si>
  <si>
    <t>Questo fabbisogno energetico deve essere assegnato alla tecnica impiantistica e agli impianti di processo e produzione.</t>
  </si>
  <si>
    <t>Consumatori vari ²⁾</t>
  </si>
  <si>
    <t>Prod. di elettr. rinnovabili:</t>
  </si>
  <si>
    <t>Prod. di elettr. (FV, piccoli imp. idroelettr., ecc.) per il cons. proprio (senza RIC, senza le vendite ai portali di corr. ecol., senza gli acquisti di certific.).
-&gt;Riport. la corr. ecol. prelevata nel Form. C, cifra C.1 «Totale energia elettrica».</t>
  </si>
  <si>
    <t>Util. di calore residuo interno</t>
  </si>
  <si>
    <t>Prod. di elettricità da CTEB</t>
  </si>
  <si>
    <t>Tecnica impiant./involucro edilizio</t>
  </si>
  <si>
    <t>1) Sec. il Form. C, cifra C.1      2) Fattori di ponderazione sec. il Form. C, Avvertenza 2)</t>
  </si>
  <si>
    <t>S3/Somma di tutte le nuove misure da attuare</t>
  </si>
  <si>
    <t>Campo di input bloccato: compilare prima il Formulario F1 in tutte le sue parti!</t>
  </si>
  <si>
    <t>Avvertenze: 
- Le misure elencate nei Formulari E ed F devono essere descritte in questo foglio di lavoro in modo dettagliato e chiaro. 
- Se per la descrizione è necessario più spazio si può modificare manualmente l’altezza della riga. 
- Per inserire un’interruzione di riga, premere i tasti «Alt»+«Invio».</t>
  </si>
  <si>
    <t>- Le misure elencate nei Formulari e ed F devono* essere descritte in questo foglio di lavoro  in modo dettagliato e chiaro.</t>
  </si>
  <si>
    <t>* In alternativa è possibile descrivere le misure in un documento allegato a parte. Anche nell’allegato i risparmi e i costi calcolati devono essere illustrati in modo chiaro.</t>
  </si>
  <si>
    <t>Descrizione del risparmio calcolato:</t>
  </si>
  <si>
    <t>Descrizione dei costi calcolati (totale e QE):</t>
  </si>
  <si>
    <t>1) Fattori di ponderazione: elettricità: 2; olio combust. e gas naturale: 1; teleriscald./teleraffresc.: 0,6; legna e biomassa: 0,7; calore ambient. e prod. auton. elettr. rinnovabili: 0</t>
  </si>
  <si>
    <t>Prelievo di energia specifico</t>
  </si>
  <si>
    <t>Propre production d’électricité renouvelable (PV, minihydraulique, etc.) pour la consom. propre; sans l’achat de certificats.</t>
  </si>
  <si>
    <t>Problembehebung</t>
  </si>
  <si>
    <t>Diese Arbeitsmappe wurde in der Ansicht "Seitenlayout" erstellt. In dieser Ansicht kann es passieren, dass Excel fälschlicherweise zwei oder mehr Zellen gleichzeitig auswählt (und dadurch allenfalls Links nicht mehr funktionieren). Vergrössern oder verkleinern Sie in diesem Fall die Ansicht (Zoom) oder wählen Sie in der Registerkarte Ansicht anstatt "Seitenlayout" die Darstellung "Normal".</t>
  </si>
  <si>
    <t>Eingabemeldungen unterstützen Sie mit Hinweisen zu den Eingaben und erscheinen im Normalfall automatisch neben der Eingabezelle. Sollten die Kommentare die Eingabezellen fälschlicherweise jedoch überdecken, können diese mit der Maus verschoben werden.</t>
  </si>
  <si>
    <t>B41</t>
  </si>
  <si>
    <t>B42</t>
  </si>
  <si>
    <t>- Beim Sperren des Arbeitsblattes "Formular D" muss die Option "Objekte bearbeiten" erlaubt werden. Anderenfalls kann das Sankeydiagramm nicht mehr eingefügt und bearbeitet werden.</t>
  </si>
  <si>
    <t>Wichtige Hinweise für Admin</t>
  </si>
  <si>
    <t>- Beim Sperren des Arbeitsblattes "Beschreibungen" soll die Option "Zeilen Formatieren" erlaubt werden, damit der Anwender bei Bedarf die Eingabezeilen vergrössern und verkleinern kann. Zu diesem Zweck soll dieses Arbeitsblatt als einziges auch mit Anzeige der "Überschriften" abgespeichert werden.</t>
  </si>
  <si>
    <t xml:space="preserve">Résolution de problèmes </t>
  </si>
  <si>
    <t>Risoluzione dei problemi</t>
  </si>
  <si>
    <t>Des messages s’affichent pour vous aider dans votre saisie. Ils apparaissent normalement à côté de la cellule dans laquelle vous devez effectuer votre saisie. Si par erreur, ils devaient toutefois la masquer, vous pouvez les déplacer au moyen de votre souris.</t>
  </si>
  <si>
    <t>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t>
  </si>
  <si>
    <t>I messaggi di input forniscono indicazioni utili per l'inserimento dei dati e solitamente vengono visualizzati accanto alla cella di input quando questa viene selezionata. Se tuttavia i commenti dovessero sovrapporsi alle celle di input basta postarli con il mouse.</t>
  </si>
  <si>
    <t>Ce classeur a été créé dans l’affichage "Mise en page". Dans Excel, il peut se produire que deux cellules ou plus soient sélectionnées simultanément par erreur avec ce type d’affichage (ce qui peut aussi avoir pour effet que les liens ne fonctionnent plus). Si c’est le cas, utilisez le zoom pour agrandir ou diminuer l’affichage ou alors changez le type d’affichage, en sélectionnant l’affichage "Normal" au lieu de l’affichage "Mise en page" dans l’onglet "Affichage".</t>
  </si>
  <si>
    <t>Les rejets thermiques de sites externes directement utilisés sont à compter comme chaleur à distance (form. C, ch. C.1).</t>
  </si>
  <si>
    <t>Hinweis: In Formular B wird die Anzahl Eingabeblätter (zur Angabe der Gebäudedaten) automatisch dieser Eingabe angepasst.</t>
  </si>
  <si>
    <t>- Die Beschreibungsfelder werden erst angezeigt, wenn die Massnahmentitel in Formular F2 eingetragen wurden.</t>
  </si>
  <si>
    <t>- Les champs descriptifs s’affichent seulement si les titres des mesures d’amélioration ont été indiqués dans le formulaire F2.</t>
  </si>
  <si>
    <t>- I campi per la descrizione delle misure sono visualizzati solamente se sono stati riportati I titoli delle misure nel Formulario F2.</t>
  </si>
  <si>
    <t>J57</t>
  </si>
  <si>
    <t>Endenergiebezug</t>
  </si>
  <si>
    <t xml:space="preserve">Énergie finale </t>
  </si>
  <si>
    <t>Energia finale</t>
  </si>
  <si>
    <t>Renseignements sur les besoins en énergie des consommateurs principaux</t>
  </si>
  <si>
    <t>Titel</t>
  </si>
  <si>
    <t>Titel:</t>
  </si>
  <si>
    <t>Details:</t>
  </si>
  <si>
    <t>Start</t>
  </si>
  <si>
    <t>Details</t>
  </si>
  <si>
    <t>a) im Arbeitsblatt "Details"</t>
  </si>
  <si>
    <t>a) dans la feuille de travail «Details»</t>
  </si>
  <si>
    <t>a) nel foglio di lavoro «Details»</t>
  </si>
  <si>
    <t>Solar</t>
  </si>
  <si>
    <t>Umwelt</t>
  </si>
  <si>
    <t>Abwärme</t>
  </si>
  <si>
    <t>Energieaufteilung</t>
  </si>
  <si>
    <t>Répartition de l'énergie</t>
  </si>
  <si>
    <t>Distribuzione di energia</t>
  </si>
  <si>
    <t xml:space="preserve">
</t>
  </si>
  <si>
    <t>Cliquez sur 1 description pour passer à la feuille «Details».</t>
  </si>
  <si>
    <t>Cliccare per passare al foglio «Details»:</t>
  </si>
  <si>
    <t>Klicken um zum Blatt «Details» zu wechseln:</t>
  </si>
  <si>
    <t>zurück zu «Formular E», Massnahme 1</t>
  </si>
  <si>
    <t>zurück zu «Formular E», Massnahme 2</t>
  </si>
  <si>
    <t>zurück zu «Formular E», Massnahme 3</t>
  </si>
  <si>
    <t>zurück zu «Formular E», Massnahme 4</t>
  </si>
  <si>
    <t>zurück zu «Formular E», Massnahme 5</t>
  </si>
  <si>
    <t>zurück zu «Formular E», Massnahme 6</t>
  </si>
  <si>
    <t>zurück zu «Formular E», Massnahme 7</t>
  </si>
  <si>
    <t>zurück zu «Formular E», Massnahme 8</t>
  </si>
  <si>
    <t>zurück zu «Formular E», Massnahme 9</t>
  </si>
  <si>
    <t>zurück zu «Formular E», Massnahme 10</t>
  </si>
  <si>
    <t>zurück zu «Formular E», Massnahme 11</t>
  </si>
  <si>
    <t>zurück zu «Formular E», Massnahme 12</t>
  </si>
  <si>
    <t>zurück zu «Formular E», Massnahme 13</t>
  </si>
  <si>
    <t>zurück zu «Formular E», Massnahme 14</t>
  </si>
  <si>
    <t>zurück zu «Formular E», Massnahme 15</t>
  </si>
  <si>
    <t>zurück zu«Formular E», Massnahme 16</t>
  </si>
  <si>
    <t>zurück zu «Formular E», Massnahme 17</t>
  </si>
  <si>
    <t>zurück zu «Formular E», Massnahme 18</t>
  </si>
  <si>
    <t>zurück zu «Formular E», Massnahme 19</t>
  </si>
  <si>
    <t>zurück zu «Formular E», Massnahme 20</t>
  </si>
  <si>
    <t>retour au «Formular E», mesure d’amélioration 1</t>
  </si>
  <si>
    <t>retour au «Formular E», mesure d’amélioration 2</t>
  </si>
  <si>
    <t>retour au «Formular E», mesure d’amélioration 3</t>
  </si>
  <si>
    <t>retour au «Formular E», mesure d’amélioration 4</t>
  </si>
  <si>
    <t>retour au «Formular E», mesure d’amélioration 5</t>
  </si>
  <si>
    <t>retour au «Formular E», mesure d’amélioration 6</t>
  </si>
  <si>
    <t>retour au «Formular E», mesure d’amélioration 7</t>
  </si>
  <si>
    <t>retour au «Formular E», mesure d’amélioration 8</t>
  </si>
  <si>
    <t>retour au «Formular E», mesure d’amélioration 9</t>
  </si>
  <si>
    <t>retour au «Formular E», mesure d’amélioration 10</t>
  </si>
  <si>
    <t>retour au «Formular E», mesure d’amélioration 11</t>
  </si>
  <si>
    <t>retour au «Formular E», mesure d’amélioration 12</t>
  </si>
  <si>
    <t>retour au «Formular E», mesure d’amélioration 13</t>
  </si>
  <si>
    <t>retour au «Formular E», mesure d’amélioration 14</t>
  </si>
  <si>
    <t>retour au «Formular E», mesure d’amélioration 15</t>
  </si>
  <si>
    <t>retour au «Formular E», mesure d’amélioration 16</t>
  </si>
  <si>
    <t>retour au «Formular E», mesure d’amélioration 17</t>
  </si>
  <si>
    <t>retour au «Formular E», mesure d’amélioration 18</t>
  </si>
  <si>
    <t>retour au «Formular E», mesure d’amélioration 19</t>
  </si>
  <si>
    <t>retour au «Formular E», mesure d’amélioration 20</t>
  </si>
  <si>
    <t>ritorna al «Formular E», misura 1</t>
  </si>
  <si>
    <t>ritorna al «Formular E», misura 2</t>
  </si>
  <si>
    <t>ritorna al «Formular E», misura 3</t>
  </si>
  <si>
    <t>ritorna al «Formular E», misura 4</t>
  </si>
  <si>
    <t>ritorna al «Formular E», misura 5</t>
  </si>
  <si>
    <t>ritorna al «Formular E», misura 6</t>
  </si>
  <si>
    <t>ritorna al «Formular E», misura 7</t>
  </si>
  <si>
    <t>ritorna al «Formular E», misura 8</t>
  </si>
  <si>
    <t>ritorna al «Formular E», misura 9</t>
  </si>
  <si>
    <t>ritorna al «Formular E», misura 10</t>
  </si>
  <si>
    <t>ritorna al «Formular E», misura 11</t>
  </si>
  <si>
    <t>ritorna al «Formular E», misura 12</t>
  </si>
  <si>
    <t>ritorna al «Formular E», misura 13</t>
  </si>
  <si>
    <t>ritorna al «Formular E», misura 14</t>
  </si>
  <si>
    <t>ritorna al «Formular E», misura 15</t>
  </si>
  <si>
    <t>ritorna al «Formular E», misura 16</t>
  </si>
  <si>
    <t>ritorna al «Formular E», misura 17</t>
  </si>
  <si>
    <t>ritorna al «Formular E», misura 18</t>
  </si>
  <si>
    <t>ritorna al «Formular E», misura 19</t>
  </si>
  <si>
    <t>ritorna al «Formular E», misura 20</t>
  </si>
  <si>
    <t>zurück zu «Formular F2», Massnahme 21</t>
  </si>
  <si>
    <t>zurück zu «Formular F2», Massnahme 22</t>
  </si>
  <si>
    <t>zurück zu «Formular F2», Massnahme 23</t>
  </si>
  <si>
    <t>zurück zu «Formular F2», Massnahme 24</t>
  </si>
  <si>
    <t>zurück zu «Formular F2», Massnahme 25</t>
  </si>
  <si>
    <t>zurück zu «Formular F2», Massnahme 26</t>
  </si>
  <si>
    <t>zurück zu «Formular F2», Massnahme 27</t>
  </si>
  <si>
    <t>zurück zu «Formular F2», Massnahme 28</t>
  </si>
  <si>
    <t>retour au «Formular F2», mesure d’amélioration 21</t>
  </si>
  <si>
    <t>retour au «Formular F2», mesure d’amélioration 22</t>
  </si>
  <si>
    <t>retour au «Formular F2», mesure d’amélioration 23</t>
  </si>
  <si>
    <t>retour au «Formular F2», mesure d’amélioration 24</t>
  </si>
  <si>
    <t>retour au «Formular F2», mesure d’amélioration 25</t>
  </si>
  <si>
    <t>retour au «Formular F2», mesure d’amélioration 26</t>
  </si>
  <si>
    <t>retour au «Formular F2», mesure d’amélioration 27</t>
  </si>
  <si>
    <t>retour au «Formular F2», mesure d’amélioration 28</t>
  </si>
  <si>
    <t>ritorna al «Formular F2», misura 21</t>
  </si>
  <si>
    <t>ritorna al «Formular F2», misura 22</t>
  </si>
  <si>
    <t>ritorna al «Formular F2», misura 23</t>
  </si>
  <si>
    <t>ritorna al «Formular F2», misura 24</t>
  </si>
  <si>
    <t>ritorna al «Formular F2», misura 25</t>
  </si>
  <si>
    <t>ritorna al «Formular F2», misura 26</t>
  </si>
  <si>
    <t>ritorna al «Formular F2», misura 27</t>
  </si>
  <si>
    <t>ritorna al «Formular F2», misura 28</t>
  </si>
  <si>
    <t>v1.11_i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</si>
</sst>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0.000"/>
    <numFmt numFmtId="165" formatCode="0.0"/>
    <numFmt numFmtId="166" formatCode="0.0%"/>
    <numFmt numFmtId="167" formatCode="#,##0.000"/>
    <numFmt numFmtId="168" formatCode="_ * #,##0_ ;_ * \-#,##0_ ;_ * &quot;-&quot;??_ ;_ @_ "/>
    <numFmt numFmtId="169" formatCode="_ * #,##0.0_ ;_ * \-#,##0.0_ ;_ * &quot;-&quot;??_ ;_ @_ "/>
    <numFmt numFmtId="170" formatCode="[$-F800]dddd\,\ mmmm\ dd\,\ yyyy"/>
  </numFmts>
  <fonts count="3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vertAlign val="superscript"/>
      <sz val="10"/>
      <name val="Arial"/>
      <family val="2"/>
    </font>
    <font>
      <u/>
      <sz val="10"/>
      <color indexed="12"/>
      <name val="Arial"/>
      <family val="2"/>
    </font>
    <font>
      <sz val="8"/>
      <name val="Arial"/>
      <family val="2"/>
    </font>
    <font>
      <sz val="9"/>
      <name val="Arial"/>
      <family val="2"/>
    </font>
    <font>
      <b/>
      <sz val="9"/>
      <name val="Arial"/>
      <family val="2"/>
    </font>
    <font>
      <b/>
      <sz val="8"/>
      <name val="Arial"/>
      <family val="2"/>
    </font>
    <font>
      <b/>
      <sz val="14"/>
      <name val="Arial"/>
      <family val="2"/>
    </font>
    <font>
      <b/>
      <sz val="12"/>
      <name val="Arial"/>
      <family val="2"/>
    </font>
    <font>
      <sz val="10"/>
      <name val="Arial"/>
      <family val="2"/>
    </font>
    <font>
      <sz val="8"/>
      <color indexed="17"/>
      <name val="Arial"/>
      <family val="2"/>
    </font>
    <font>
      <b/>
      <vertAlign val="superscript"/>
      <sz val="10"/>
      <color rgb="FF00B050"/>
      <name val="Arial"/>
      <family val="2"/>
    </font>
    <font>
      <b/>
      <vertAlign val="superscript"/>
      <sz val="10"/>
      <color rgb="FF0070C0"/>
      <name val="Arial"/>
      <family val="2"/>
    </font>
    <font>
      <u/>
      <sz val="8"/>
      <color indexed="12"/>
      <name val="Arial"/>
      <family val="2"/>
    </font>
    <font>
      <b/>
      <sz val="16"/>
      <name val="Arial"/>
      <family val="2"/>
    </font>
    <font>
      <sz val="7.5"/>
      <name val="Arial"/>
      <family val="2"/>
    </font>
    <font>
      <sz val="10"/>
      <color theme="0"/>
      <name val="Arial"/>
      <family val="2"/>
    </font>
    <font>
      <sz val="8"/>
      <color theme="0"/>
      <name val="Arial"/>
      <family val="2"/>
    </font>
    <font>
      <sz val="11"/>
      <color indexed="8"/>
      <name val="Calibri"/>
      <family val="2"/>
    </font>
    <font>
      <sz val="11"/>
      <color theme="1"/>
      <name val="Times New Roman"/>
      <family val="2"/>
    </font>
    <font>
      <sz val="10"/>
      <name val="MS Sans Serif"/>
      <family val="2"/>
    </font>
    <font>
      <sz val="10"/>
      <name val="Calibri"/>
      <family val="2"/>
    </font>
    <font>
      <sz val="10"/>
      <name val="Cambria"/>
      <family val="1"/>
    </font>
    <font>
      <b/>
      <vertAlign val="superscript"/>
      <sz val="10"/>
      <name val="Arial"/>
      <family val="2"/>
    </font>
    <font>
      <vertAlign val="superscript"/>
      <sz val="9"/>
      <name val="Arial"/>
      <family val="2"/>
    </font>
    <font>
      <b/>
      <vertAlign val="superscript"/>
      <sz val="9"/>
      <name val="Arial"/>
      <family val="2"/>
    </font>
    <font>
      <b/>
      <sz val="22"/>
      <name val="Arial"/>
      <family val="2"/>
    </font>
    <font>
      <b/>
      <sz val="10"/>
      <color rgb="FFFF0000"/>
      <name val="Arial"/>
      <family val="2"/>
    </font>
    <font>
      <b/>
      <sz val="10"/>
      <color theme="0"/>
      <name val="Arial"/>
      <family val="2"/>
    </font>
  </fonts>
  <fills count="20">
    <fill>
      <patternFill patternType="none"/>
    </fill>
    <fill>
      <patternFill patternType="gray125"/>
    </fill>
    <fill>
      <patternFill patternType="solid">
        <fgColor indexed="43"/>
        <bgColor indexed="64"/>
      </patternFill>
    </fill>
    <fill>
      <patternFill patternType="gray0625"/>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CCFFCC"/>
        <bgColor indexed="64"/>
      </patternFill>
    </fill>
    <fill>
      <patternFill patternType="solid">
        <fgColor rgb="FFCCFFFF"/>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indexed="42"/>
        <bgColor indexed="64"/>
      </patternFill>
    </fill>
    <fill>
      <patternFill patternType="solid">
        <fgColor indexed="27"/>
        <bgColor indexed="64"/>
      </patternFill>
    </fill>
    <fill>
      <patternFill patternType="solid">
        <fgColor indexed="31"/>
        <bgColor indexed="64"/>
      </patternFill>
    </fill>
    <fill>
      <patternFill patternType="solid">
        <fgColor rgb="FFCCCCFF"/>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s>
  <borders count="93">
    <border>
      <left/>
      <right/>
      <top/>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double">
        <color indexed="64"/>
      </left>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hair">
        <color indexed="64"/>
      </right>
      <top/>
      <bottom/>
      <diagonal/>
    </border>
    <border>
      <left style="double">
        <color indexed="64"/>
      </left>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hair">
        <color auto="1"/>
      </right>
      <top style="medium">
        <color indexed="64"/>
      </top>
      <bottom style="medium">
        <color indexed="64"/>
      </bottom>
      <diagonal/>
    </border>
    <border>
      <left style="hair">
        <color auto="1"/>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bottom style="thin">
        <color indexed="64"/>
      </bottom>
      <diagonal/>
    </border>
  </borders>
  <cellStyleXfs count="16">
    <xf numFmtId="0" fontId="0" fillId="0" borderId="0"/>
    <xf numFmtId="0" fontId="7" fillId="0" borderId="0" applyNumberFormat="0" applyFill="0" applyBorder="0" applyAlignment="0" applyProtection="0">
      <alignment vertical="top"/>
      <protection locked="0"/>
    </xf>
    <xf numFmtId="9" fontId="14" fillId="0" borderId="0" applyFont="0" applyFill="0" applyBorder="0" applyAlignment="0" applyProtection="0"/>
    <xf numFmtId="43" fontId="14" fillId="0" borderId="0" applyFont="0" applyFill="0" applyBorder="0" applyAlignment="0" applyProtection="0"/>
    <xf numFmtId="0" fontId="2" fillId="0" borderId="0"/>
    <xf numFmtId="0" fontId="2" fillId="0" borderId="0"/>
    <xf numFmtId="0" fontId="4" fillId="0" borderId="0"/>
    <xf numFmtId="0" fontId="23" fillId="0" borderId="0" applyFill="0" applyProtection="0"/>
    <xf numFmtId="0" fontId="24" fillId="0" borderId="0"/>
    <xf numFmtId="0" fontId="4" fillId="0" borderId="0"/>
    <xf numFmtId="0" fontId="25"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cellStyleXfs>
  <cellXfs count="1380">
    <xf numFmtId="0" fontId="0" fillId="0" borderId="0" xfId="0"/>
    <xf numFmtId="49" fontId="4" fillId="2" borderId="1"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right" vertical="center"/>
      <protection locked="0"/>
    </xf>
    <xf numFmtId="49" fontId="3" fillId="0" borderId="0" xfId="0" applyNumberFormat="1" applyFont="1" applyAlignment="1">
      <alignment vertical="center"/>
    </xf>
    <xf numFmtId="3" fontId="4" fillId="2" borderId="8" xfId="0" applyNumberFormat="1" applyFont="1" applyFill="1" applyBorder="1" applyAlignment="1" applyProtection="1">
      <alignment horizontal="right" vertical="center"/>
      <protection locked="0"/>
    </xf>
    <xf numFmtId="49" fontId="4" fillId="2" borderId="18" xfId="0" applyNumberFormat="1" applyFont="1" applyFill="1" applyBorder="1" applyAlignment="1" applyProtection="1">
      <alignment horizontal="left" vertical="center"/>
      <protection locked="0"/>
    </xf>
    <xf numFmtId="3" fontId="4" fillId="2" borderId="18" xfId="0" applyNumberFormat="1" applyFont="1" applyFill="1" applyBorder="1" applyAlignment="1" applyProtection="1">
      <alignment horizontal="right" vertical="center"/>
      <protection locked="0"/>
    </xf>
    <xf numFmtId="3" fontId="4" fillId="2" borderId="7" xfId="0" applyNumberFormat="1" applyFont="1" applyFill="1" applyBorder="1" applyAlignment="1" applyProtection="1">
      <alignment horizontal="right" vertical="center"/>
      <protection locked="0"/>
    </xf>
    <xf numFmtId="0" fontId="4" fillId="2" borderId="6" xfId="0" applyFont="1" applyFill="1" applyBorder="1" applyAlignment="1" applyProtection="1">
      <alignment horizontal="left" vertical="center"/>
      <protection locked="0"/>
    </xf>
    <xf numFmtId="49" fontId="4" fillId="0" borderId="0" xfId="0" applyNumberFormat="1" applyFont="1" applyAlignment="1">
      <alignment vertical="center"/>
    </xf>
    <xf numFmtId="49" fontId="4" fillId="0" borderId="29" xfId="0" applyNumberFormat="1" applyFont="1" applyBorder="1" applyAlignment="1">
      <alignment vertical="center"/>
    </xf>
    <xf numFmtId="49" fontId="4" fillId="0" borderId="7" xfId="0" applyNumberFormat="1" applyFont="1" applyBorder="1" applyAlignment="1">
      <alignment horizontal="left" vertical="center"/>
    </xf>
    <xf numFmtId="49" fontId="4" fillId="0" borderId="6"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8" xfId="0" applyNumberFormat="1" applyFont="1" applyBorder="1" applyAlignment="1">
      <alignment horizontal="left" vertical="center"/>
    </xf>
    <xf numFmtId="49" fontId="8" fillId="0" borderId="0" xfId="0" applyNumberFormat="1" applyFont="1" applyAlignment="1">
      <alignment horizontal="left" vertical="center"/>
    </xf>
    <xf numFmtId="49" fontId="4" fillId="0" borderId="0" xfId="0" applyNumberFormat="1" applyFont="1" applyAlignment="1">
      <alignment horizontal="right" vertical="center"/>
    </xf>
    <xf numFmtId="0" fontId="0" fillId="0" borderId="0" xfId="0" applyAlignment="1">
      <alignment vertical="center"/>
    </xf>
    <xf numFmtId="0" fontId="3" fillId="0" borderId="0" xfId="0" applyFont="1" applyAlignment="1">
      <alignment horizontal="right" vertical="center"/>
    </xf>
    <xf numFmtId="14" fontId="4" fillId="0" borderId="0" xfId="0" applyNumberFormat="1" applyFont="1" applyAlignment="1">
      <alignment horizontal="left" vertical="center"/>
    </xf>
    <xf numFmtId="49" fontId="8" fillId="0" borderId="7" xfId="0" applyNumberFormat="1" applyFont="1" applyBorder="1" applyAlignment="1">
      <alignment vertical="center"/>
    </xf>
    <xf numFmtId="49" fontId="4" fillId="0" borderId="7" xfId="0" applyNumberFormat="1" applyFont="1" applyBorder="1" applyAlignment="1">
      <alignment vertical="center"/>
    </xf>
    <xf numFmtId="0" fontId="0" fillId="0" borderId="31" xfId="0" applyBorder="1" applyAlignment="1">
      <alignment vertical="center"/>
    </xf>
    <xf numFmtId="49" fontId="8" fillId="0" borderId="8" xfId="0" applyNumberFormat="1" applyFont="1" applyBorder="1" applyAlignment="1">
      <alignment vertical="center"/>
    </xf>
    <xf numFmtId="49" fontId="4" fillId="0" borderId="8" xfId="0" applyNumberFormat="1" applyFont="1" applyBorder="1" applyAlignment="1">
      <alignment vertical="center"/>
    </xf>
    <xf numFmtId="49" fontId="4" fillId="0" borderId="33" xfId="0" applyNumberFormat="1" applyFont="1" applyBorder="1" applyAlignment="1">
      <alignment vertical="center"/>
    </xf>
    <xf numFmtId="49" fontId="4" fillId="0" borderId="31" xfId="0" applyNumberFormat="1" applyFont="1" applyBorder="1" applyAlignment="1">
      <alignment vertical="center"/>
    </xf>
    <xf numFmtId="49" fontId="8" fillId="0" borderId="6" xfId="0" applyNumberFormat="1" applyFont="1" applyBorder="1" applyAlignment="1">
      <alignment vertical="center"/>
    </xf>
    <xf numFmtId="49" fontId="4" fillId="0" borderId="1" xfId="0" applyNumberFormat="1" applyFont="1" applyBorder="1" applyAlignment="1">
      <alignment vertical="center"/>
    </xf>
    <xf numFmtId="49" fontId="4" fillId="0" borderId="6" xfId="0" applyNumberFormat="1" applyFont="1" applyBorder="1" applyAlignment="1">
      <alignment vertical="center"/>
    </xf>
    <xf numFmtId="49" fontId="4" fillId="0" borderId="34" xfId="0" applyNumberFormat="1" applyFont="1" applyBorder="1" applyAlignment="1">
      <alignment vertical="center"/>
    </xf>
    <xf numFmtId="49" fontId="8" fillId="0" borderId="19" xfId="0" applyNumberFormat="1" applyFont="1" applyBorder="1" applyAlignment="1">
      <alignment vertical="center"/>
    </xf>
    <xf numFmtId="49" fontId="4" fillId="0" borderId="19" xfId="0" applyNumberFormat="1" applyFont="1" applyBorder="1" applyAlignment="1">
      <alignment vertical="center"/>
    </xf>
    <xf numFmtId="49" fontId="4" fillId="0" borderId="36" xfId="0" applyNumberFormat="1" applyFont="1" applyBorder="1" applyAlignment="1">
      <alignment vertical="center"/>
    </xf>
    <xf numFmtId="49" fontId="8" fillId="0" borderId="12" xfId="0" applyNumberFormat="1" applyFont="1" applyBorder="1" applyAlignment="1">
      <alignment vertical="center"/>
    </xf>
    <xf numFmtId="49" fontId="4" fillId="0" borderId="12" xfId="0" applyNumberFormat="1" applyFont="1" applyBorder="1" applyAlignment="1">
      <alignment vertical="center"/>
    </xf>
    <xf numFmtId="49" fontId="8" fillId="0" borderId="0" xfId="0" applyNumberFormat="1" applyFont="1" applyAlignment="1">
      <alignment vertical="center"/>
    </xf>
    <xf numFmtId="49" fontId="4" fillId="0" borderId="38" xfId="0" applyNumberFormat="1" applyFont="1" applyBorder="1" applyAlignment="1">
      <alignment vertical="center"/>
    </xf>
    <xf numFmtId="49" fontId="8" fillId="0" borderId="14" xfId="0" applyNumberFormat="1" applyFont="1" applyBorder="1" applyAlignment="1">
      <alignment vertical="center"/>
    </xf>
    <xf numFmtId="49" fontId="3" fillId="0" borderId="39" xfId="0" applyNumberFormat="1" applyFont="1" applyBorder="1" applyAlignment="1">
      <alignment vertical="center"/>
    </xf>
    <xf numFmtId="49" fontId="4" fillId="0" borderId="40" xfId="0" applyNumberFormat="1" applyFont="1" applyBorder="1" applyAlignment="1">
      <alignment vertical="center"/>
    </xf>
    <xf numFmtId="49" fontId="8" fillId="0" borderId="38" xfId="0" applyNumberFormat="1" applyFont="1" applyBorder="1" applyAlignment="1">
      <alignment vertical="center"/>
    </xf>
    <xf numFmtId="49" fontId="4" fillId="0" borderId="42" xfId="0" applyNumberFormat="1" applyFont="1" applyBorder="1" applyAlignment="1">
      <alignment vertical="center"/>
    </xf>
    <xf numFmtId="0" fontId="0" fillId="0" borderId="29" xfId="0" applyBorder="1" applyAlignment="1">
      <alignment vertical="center"/>
    </xf>
    <xf numFmtId="49" fontId="4" fillId="0" borderId="43" xfId="0" applyNumberFormat="1" applyFont="1" applyBorder="1" applyAlignment="1">
      <alignment vertical="center"/>
    </xf>
    <xf numFmtId="14" fontId="4" fillId="0" borderId="0" xfId="0" applyNumberFormat="1" applyFont="1" applyAlignment="1">
      <alignment horizontal="right" vertical="center"/>
    </xf>
    <xf numFmtId="3" fontId="4" fillId="0" borderId="12" xfId="0" applyNumberFormat="1"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xf>
    <xf numFmtId="3" fontId="4" fillId="0" borderId="0" xfId="0" applyNumberFormat="1" applyFont="1" applyAlignment="1">
      <alignment vertical="center"/>
    </xf>
    <xf numFmtId="49" fontId="3" fillId="0" borderId="12" xfId="0" applyNumberFormat="1" applyFont="1" applyBorder="1" applyAlignment="1">
      <alignment horizontal="left" vertical="center"/>
    </xf>
    <xf numFmtId="3" fontId="3" fillId="0" borderId="12" xfId="0" applyNumberFormat="1" applyFont="1" applyBorder="1" applyAlignment="1">
      <alignment horizontal="right" vertical="center"/>
    </xf>
    <xf numFmtId="3" fontId="3" fillId="0" borderId="0" xfId="0" applyNumberFormat="1" applyFont="1" applyAlignment="1">
      <alignment vertical="center"/>
    </xf>
    <xf numFmtId="49" fontId="3" fillId="0" borderId="0" xfId="0" applyNumberFormat="1" applyFont="1" applyAlignment="1">
      <alignment horizontal="left" vertical="center"/>
    </xf>
    <xf numFmtId="0" fontId="3" fillId="0" borderId="0" xfId="0" applyFont="1" applyAlignment="1">
      <alignment horizontal="center" vertical="center"/>
    </xf>
    <xf numFmtId="3" fontId="3" fillId="0" borderId="0" xfId="0" applyNumberFormat="1" applyFont="1" applyAlignment="1">
      <alignment horizontal="right" vertical="center"/>
    </xf>
    <xf numFmtId="0" fontId="4" fillId="0" borderId="0" xfId="0" applyFont="1"/>
    <xf numFmtId="0" fontId="4" fillId="0" borderId="0" xfId="0" applyFont="1" applyAlignment="1">
      <alignment horizontal="left" vertical="center"/>
    </xf>
    <xf numFmtId="1" fontId="4" fillId="0" borderId="0" xfId="0" applyNumberFormat="1" applyFont="1" applyAlignment="1">
      <alignment vertical="center"/>
    </xf>
    <xf numFmtId="2" fontId="4" fillId="0" borderId="0" xfId="0" applyNumberFormat="1" applyFont="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0" fillId="3" borderId="47" xfId="0" applyFill="1" applyBorder="1" applyAlignment="1">
      <alignment horizontal="right" vertical="center"/>
    </xf>
    <xf numFmtId="9" fontId="3" fillId="0" borderId="47" xfId="0" applyNumberFormat="1" applyFont="1" applyBorder="1" applyAlignment="1">
      <alignment horizontal="right" vertical="center"/>
    </xf>
    <xf numFmtId="9" fontId="0" fillId="0" borderId="48" xfId="0" applyNumberFormat="1" applyBorder="1" applyAlignment="1">
      <alignment horizontal="right" vertical="center"/>
    </xf>
    <xf numFmtId="9" fontId="0" fillId="0" borderId="25" xfId="0" applyNumberFormat="1" applyBorder="1" applyAlignment="1">
      <alignment horizontal="right" vertical="center"/>
    </xf>
    <xf numFmtId="9" fontId="0" fillId="0" borderId="51" xfId="0" applyNumberFormat="1" applyBorder="1" applyAlignment="1">
      <alignment horizontal="right" vertical="center"/>
    </xf>
    <xf numFmtId="9" fontId="0" fillId="0" borderId="28" xfId="0" applyNumberFormat="1" applyBorder="1" applyAlignment="1">
      <alignment horizontal="right" vertical="center"/>
    </xf>
    <xf numFmtId="9" fontId="3" fillId="0" borderId="13" xfId="0" applyNumberFormat="1" applyFont="1" applyBorder="1" applyAlignment="1">
      <alignment horizontal="right" vertical="center"/>
    </xf>
    <xf numFmtId="49" fontId="9" fillId="0" borderId="29" xfId="0" applyNumberFormat="1" applyFont="1" applyBorder="1" applyAlignment="1">
      <alignment vertical="center"/>
    </xf>
    <xf numFmtId="49" fontId="9" fillId="0" borderId="0" xfId="0" applyNumberFormat="1" applyFont="1" applyAlignment="1">
      <alignment vertical="center"/>
    </xf>
    <xf numFmtId="49" fontId="10" fillId="0" borderId="0" xfId="0" applyNumberFormat="1" applyFont="1" applyAlignment="1">
      <alignment vertical="center"/>
    </xf>
    <xf numFmtId="49" fontId="10" fillId="0" borderId="0" xfId="0" applyNumberFormat="1" applyFont="1" applyAlignment="1">
      <alignment horizontal="center" vertical="center"/>
    </xf>
    <xf numFmtId="0" fontId="9" fillId="0" borderId="11"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xf>
    <xf numFmtId="0" fontId="8" fillId="0" borderId="19"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center" vertical="center"/>
    </xf>
    <xf numFmtId="3" fontId="9" fillId="0" borderId="0" xfId="0" applyNumberFormat="1" applyFont="1" applyAlignment="1">
      <alignment horizontal="right" vertical="center"/>
    </xf>
    <xf numFmtId="3" fontId="9" fillId="0" borderId="0" xfId="0" applyNumberFormat="1" applyFont="1" applyAlignment="1">
      <alignment horizontal="center" vertical="center"/>
    </xf>
    <xf numFmtId="9" fontId="9" fillId="0" borderId="0" xfId="0" applyNumberFormat="1" applyFont="1" applyAlignment="1">
      <alignment horizontal="right" vertical="center"/>
    </xf>
    <xf numFmtId="164" fontId="9" fillId="0" borderId="0" xfId="0" applyNumberFormat="1" applyFont="1" applyAlignment="1">
      <alignment horizontal="right" vertical="center"/>
    </xf>
    <xf numFmtId="165" fontId="9" fillId="0" borderId="0" xfId="0" applyNumberFormat="1" applyFont="1" applyAlignment="1">
      <alignment horizontal="right" vertical="center"/>
    </xf>
    <xf numFmtId="49" fontId="9" fillId="0" borderId="0" xfId="0" applyNumberFormat="1" applyFont="1"/>
    <xf numFmtId="49" fontId="4" fillId="2" borderId="8"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0" fillId="0" borderId="12" xfId="0" applyBorder="1" applyAlignment="1">
      <alignment horizontal="center" vertical="center"/>
    </xf>
    <xf numFmtId="0" fontId="10" fillId="0" borderId="0" xfId="0" applyFont="1" applyAlignment="1">
      <alignment vertical="center"/>
    </xf>
    <xf numFmtId="49" fontId="3" fillId="0" borderId="29" xfId="0" applyNumberFormat="1" applyFont="1" applyBorder="1" applyAlignment="1">
      <alignment vertical="center"/>
    </xf>
    <xf numFmtId="14" fontId="4" fillId="0" borderId="29" xfId="0" applyNumberFormat="1" applyFont="1" applyBorder="1" applyAlignment="1">
      <alignment horizontal="left" vertical="center"/>
    </xf>
    <xf numFmtId="3" fontId="3" fillId="0" borderId="29" xfId="0" applyNumberFormat="1" applyFont="1" applyBorder="1" applyAlignment="1">
      <alignment horizontal="right" vertical="center"/>
    </xf>
    <xf numFmtId="0" fontId="0" fillId="0" borderId="29" xfId="0" applyBorder="1" applyAlignment="1">
      <alignment horizontal="right" vertical="center"/>
    </xf>
    <xf numFmtId="49" fontId="4" fillId="0" borderId="29" xfId="0" applyNumberFormat="1" applyFont="1" applyBorder="1" applyAlignment="1">
      <alignment horizontal="right" vertical="center"/>
    </xf>
    <xf numFmtId="0" fontId="0" fillId="0" borderId="0" xfId="0"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1" fontId="3" fillId="0" borderId="55" xfId="0" applyNumberFormat="1" applyFont="1" applyBorder="1" applyAlignment="1">
      <alignment horizontal="center" vertical="center"/>
    </xf>
    <xf numFmtId="1" fontId="3" fillId="0" borderId="51" xfId="0" applyNumberFormat="1" applyFont="1" applyBorder="1" applyAlignment="1">
      <alignment horizontal="center" vertical="center"/>
    </xf>
    <xf numFmtId="0" fontId="4" fillId="0" borderId="28"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3" fontId="4" fillId="2" borderId="55" xfId="0" applyNumberFormat="1" applyFont="1" applyFill="1" applyBorder="1" applyAlignment="1" applyProtection="1">
      <alignment horizontal="right" vertical="center"/>
      <protection locked="0"/>
    </xf>
    <xf numFmtId="3" fontId="4" fillId="2" borderId="51" xfId="0" applyNumberFormat="1" applyFont="1" applyFill="1" applyBorder="1" applyAlignment="1" applyProtection="1">
      <alignment horizontal="right" vertical="center"/>
      <protection locked="0"/>
    </xf>
    <xf numFmtId="3" fontId="4" fillId="2" borderId="22" xfId="0" applyNumberFormat="1" applyFont="1" applyFill="1" applyBorder="1" applyAlignment="1" applyProtection="1">
      <alignment horizontal="right" vertical="center"/>
      <protection locked="0"/>
    </xf>
    <xf numFmtId="3" fontId="4" fillId="2" borderId="25" xfId="0" applyNumberFormat="1" applyFont="1" applyFill="1" applyBorder="1" applyAlignment="1" applyProtection="1">
      <alignment horizontal="right" vertical="center"/>
      <protection locked="0"/>
    </xf>
    <xf numFmtId="3" fontId="4" fillId="2" borderId="26" xfId="0" applyNumberFormat="1" applyFont="1" applyFill="1" applyBorder="1" applyAlignment="1" applyProtection="1">
      <alignment horizontal="right" vertical="center"/>
      <protection locked="0"/>
    </xf>
    <xf numFmtId="3" fontId="4" fillId="2" borderId="28" xfId="0" applyNumberFormat="1" applyFont="1" applyFill="1" applyBorder="1" applyAlignment="1" applyProtection="1">
      <alignment horizontal="right" vertical="center"/>
      <protection locked="0"/>
    </xf>
    <xf numFmtId="3" fontId="3" fillId="0" borderId="63"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61" xfId="0" applyNumberFormat="1" applyFont="1" applyBorder="1" applyAlignment="1">
      <alignment horizontal="right" vertical="center"/>
    </xf>
    <xf numFmtId="3" fontId="3" fillId="2" borderId="70" xfId="0" applyNumberFormat="1" applyFont="1" applyFill="1" applyBorder="1" applyAlignment="1" applyProtection="1">
      <alignment horizontal="right" vertical="center"/>
      <protection locked="0"/>
    </xf>
    <xf numFmtId="3" fontId="3" fillId="2" borderId="47" xfId="0" applyNumberFormat="1" applyFont="1" applyFill="1" applyBorder="1" applyAlignment="1" applyProtection="1">
      <alignment horizontal="right" vertical="center"/>
      <protection locked="0"/>
    </xf>
    <xf numFmtId="3" fontId="3" fillId="0" borderId="17" xfId="0" applyNumberFormat="1" applyFont="1" applyBorder="1" applyAlignment="1">
      <alignment horizontal="right" vertical="center"/>
    </xf>
    <xf numFmtId="3" fontId="3" fillId="0" borderId="70" xfId="0" applyNumberFormat="1" applyFont="1" applyBorder="1" applyAlignment="1">
      <alignment horizontal="right" vertical="center"/>
    </xf>
    <xf numFmtId="3" fontId="3" fillId="0" borderId="47" xfId="0" applyNumberFormat="1" applyFont="1" applyBorder="1" applyAlignment="1">
      <alignment horizontal="right" vertical="center"/>
    </xf>
    <xf numFmtId="3" fontId="3" fillId="0" borderId="17" xfId="0" applyNumberFormat="1" applyFont="1" applyBorder="1" applyAlignment="1">
      <alignment vertical="center"/>
    </xf>
    <xf numFmtId="3" fontId="3" fillId="0" borderId="70" xfId="0" applyNumberFormat="1" applyFont="1" applyBorder="1" applyAlignment="1">
      <alignment vertical="center"/>
    </xf>
    <xf numFmtId="3" fontId="3" fillId="0" borderId="47" xfId="0" applyNumberFormat="1" applyFont="1" applyBorder="1" applyAlignment="1">
      <alignment vertical="center"/>
    </xf>
    <xf numFmtId="1" fontId="3" fillId="0" borderId="17" xfId="0" applyNumberFormat="1" applyFont="1" applyBorder="1" applyAlignment="1">
      <alignment horizontal="center" vertical="center"/>
    </xf>
    <xf numFmtId="1" fontId="3" fillId="0" borderId="70" xfId="0" applyNumberFormat="1" applyFont="1" applyBorder="1" applyAlignment="1">
      <alignment horizontal="center" vertical="center"/>
    </xf>
    <xf numFmtId="1" fontId="3" fillId="0" borderId="47" xfId="0" applyNumberFormat="1" applyFont="1" applyBorder="1" applyAlignment="1">
      <alignment horizontal="center" vertical="center"/>
    </xf>
    <xf numFmtId="3" fontId="4" fillId="2" borderId="70" xfId="0" applyNumberFormat="1" applyFont="1" applyFill="1" applyBorder="1" applyAlignment="1" applyProtection="1">
      <alignment horizontal="right" vertical="center"/>
      <protection locked="0"/>
    </xf>
    <xf numFmtId="3" fontId="4" fillId="2" borderId="47" xfId="0" applyNumberFormat="1" applyFont="1" applyFill="1" applyBorder="1" applyAlignment="1" applyProtection="1">
      <alignment horizontal="right" vertical="center"/>
      <protection locked="0"/>
    </xf>
    <xf numFmtId="2" fontId="4" fillId="0" borderId="17" xfId="0" applyNumberFormat="1" applyFont="1" applyBorder="1" applyAlignment="1">
      <alignment horizontal="right" vertical="center"/>
    </xf>
    <xf numFmtId="2" fontId="4" fillId="0" borderId="70" xfId="0" applyNumberFormat="1" applyFont="1" applyBorder="1" applyAlignment="1">
      <alignment horizontal="right" vertical="center"/>
    </xf>
    <xf numFmtId="2" fontId="4" fillId="0" borderId="47" xfId="0" applyNumberFormat="1" applyFont="1" applyBorder="1" applyAlignment="1">
      <alignment horizontal="right" vertical="center"/>
    </xf>
    <xf numFmtId="0" fontId="4" fillId="0" borderId="14" xfId="0" applyFont="1" applyBorder="1" applyAlignment="1">
      <alignment horizontal="center" vertical="center"/>
    </xf>
    <xf numFmtId="3" fontId="3" fillId="0" borderId="42" xfId="0" applyNumberFormat="1" applyFont="1" applyBorder="1" applyAlignment="1">
      <alignment horizontal="right" vertical="center"/>
    </xf>
    <xf numFmtId="0" fontId="9" fillId="0" borderId="38" xfId="0" applyFont="1" applyBorder="1" applyAlignment="1">
      <alignment horizontal="left" vertical="center"/>
    </xf>
    <xf numFmtId="49" fontId="9" fillId="0" borderId="42" xfId="0" applyNumberFormat="1" applyFont="1" applyBorder="1" applyAlignment="1">
      <alignment vertical="center"/>
    </xf>
    <xf numFmtId="49" fontId="9" fillId="0" borderId="43" xfId="0" applyNumberFormat="1" applyFont="1" applyBorder="1" applyAlignment="1">
      <alignment vertical="center"/>
    </xf>
    <xf numFmtId="165" fontId="8" fillId="0" borderId="0" xfId="0" applyNumberFormat="1" applyFont="1" applyAlignment="1">
      <alignment horizontal="left" vertical="center"/>
    </xf>
    <xf numFmtId="0" fontId="9" fillId="0" borderId="41" xfId="0" applyFont="1" applyBorder="1" applyAlignment="1">
      <alignment vertical="center"/>
    </xf>
    <xf numFmtId="49" fontId="4" fillId="0" borderId="18" xfId="0" applyNumberFormat="1" applyFont="1" applyBorder="1" applyAlignment="1">
      <alignment horizontal="left" vertical="center"/>
    </xf>
    <xf numFmtId="49" fontId="4" fillId="0" borderId="29" xfId="0" applyNumberFormat="1" applyFont="1" applyBorder="1" applyAlignment="1">
      <alignment horizontal="left" vertical="center"/>
    </xf>
    <xf numFmtId="49" fontId="4" fillId="0" borderId="0" xfId="0" applyNumberFormat="1" applyFont="1" applyAlignment="1">
      <alignment vertical="center" wrapText="1"/>
    </xf>
    <xf numFmtId="49" fontId="13" fillId="0" borderId="0" xfId="0" applyNumberFormat="1" applyFont="1" applyAlignment="1">
      <alignment vertical="center"/>
    </xf>
    <xf numFmtId="0" fontId="4" fillId="4" borderId="13" xfId="0" applyFont="1" applyFill="1" applyBorder="1" applyAlignment="1">
      <alignment vertical="center"/>
    </xf>
    <xf numFmtId="14" fontId="4" fillId="4" borderId="13" xfId="0" applyNumberFormat="1" applyFont="1" applyFill="1" applyBorder="1" applyAlignment="1">
      <alignment horizontal="left" vertical="center"/>
    </xf>
    <xf numFmtId="49" fontId="11" fillId="0" borderId="0" xfId="0" applyNumberFormat="1" applyFont="1" applyAlignment="1">
      <alignment vertical="center"/>
    </xf>
    <xf numFmtId="49" fontId="11" fillId="0" borderId="0" xfId="0" applyNumberFormat="1" applyFont="1" applyAlignment="1">
      <alignment horizontal="right" vertical="center"/>
    </xf>
    <xf numFmtId="49" fontId="4" fillId="0" borderId="39" xfId="0" applyNumberFormat="1" applyFont="1" applyBorder="1" applyAlignment="1">
      <alignment vertical="center"/>
    </xf>
    <xf numFmtId="0" fontId="0" fillId="0" borderId="0" xfId="0" applyAlignment="1">
      <alignment horizontal="right" vertical="center"/>
    </xf>
    <xf numFmtId="3" fontId="3" fillId="0" borderId="57" xfId="0" applyNumberFormat="1" applyFont="1" applyBorder="1" applyAlignment="1">
      <alignment vertical="center"/>
    </xf>
    <xf numFmtId="49" fontId="4" fillId="6" borderId="0" xfId="0" applyNumberFormat="1" applyFont="1" applyFill="1" applyAlignment="1">
      <alignment vertical="center"/>
    </xf>
    <xf numFmtId="167" fontId="4" fillId="2" borderId="7" xfId="0" applyNumberFormat="1" applyFont="1" applyFill="1" applyBorder="1" applyAlignment="1" applyProtection="1">
      <alignment horizontal="right" vertical="center"/>
      <protection locked="0"/>
    </xf>
    <xf numFmtId="167" fontId="4" fillId="2" borderId="6" xfId="0" applyNumberFormat="1" applyFont="1" applyFill="1" applyBorder="1" applyAlignment="1" applyProtection="1">
      <alignment horizontal="right" vertical="center"/>
      <protection locked="0"/>
    </xf>
    <xf numFmtId="167" fontId="4" fillId="2" borderId="8" xfId="0" applyNumberFormat="1" applyFont="1" applyFill="1" applyBorder="1" applyAlignment="1" applyProtection="1">
      <alignment horizontal="right" vertical="center"/>
      <protection locked="0"/>
    </xf>
    <xf numFmtId="167" fontId="4" fillId="2" borderId="12" xfId="0" applyNumberFormat="1" applyFont="1" applyFill="1" applyBorder="1" applyAlignment="1" applyProtection="1">
      <alignment horizontal="right" vertical="center"/>
      <protection locked="0"/>
    </xf>
    <xf numFmtId="49" fontId="8" fillId="0" borderId="29" xfId="0" applyNumberFormat="1" applyFont="1" applyBorder="1" applyAlignment="1">
      <alignment horizontal="left" vertical="top"/>
    </xf>
    <xf numFmtId="49" fontId="4" fillId="2" borderId="6" xfId="0" applyNumberFormat="1" applyFont="1" applyFill="1" applyBorder="1" applyAlignment="1" applyProtection="1">
      <alignment horizontal="left" vertical="center"/>
      <protection locked="0"/>
    </xf>
    <xf numFmtId="3" fontId="4" fillId="2" borderId="6" xfId="0" applyNumberFormat="1" applyFont="1" applyFill="1" applyBorder="1" applyAlignment="1" applyProtection="1">
      <alignment horizontal="right" vertical="center"/>
      <protection locked="0"/>
    </xf>
    <xf numFmtId="49" fontId="9" fillId="0" borderId="0" xfId="0" applyNumberFormat="1" applyFont="1" applyAlignment="1">
      <alignment horizontal="left" vertical="center"/>
    </xf>
    <xf numFmtId="49" fontId="9" fillId="0" borderId="0" xfId="0" applyNumberFormat="1" applyFont="1" applyAlignment="1">
      <alignment horizontal="left"/>
    </xf>
    <xf numFmtId="49" fontId="4" fillId="0" borderId="41" xfId="0" applyNumberFormat="1" applyFont="1" applyBorder="1" applyAlignment="1">
      <alignment vertical="center"/>
    </xf>
    <xf numFmtId="3" fontId="17" fillId="0" borderId="0" xfId="0" applyNumberFormat="1" applyFont="1" applyAlignment="1">
      <alignment vertical="center"/>
    </xf>
    <xf numFmtId="0" fontId="3" fillId="0" borderId="39" xfId="0" applyFont="1" applyBorder="1" applyAlignment="1">
      <alignment horizontal="right" vertical="center"/>
    </xf>
    <xf numFmtId="0" fontId="0" fillId="7" borderId="0" xfId="0" applyFill="1" applyAlignment="1">
      <alignment horizontal="center" vertical="top"/>
    </xf>
    <xf numFmtId="0" fontId="0" fillId="0" borderId="0" xfId="0" applyAlignment="1">
      <alignment horizontal="center" vertical="top"/>
    </xf>
    <xf numFmtId="0" fontId="8" fillId="7" borderId="0" xfId="0" applyFont="1" applyFill="1" applyAlignment="1">
      <alignment horizontal="left" vertical="center"/>
    </xf>
    <xf numFmtId="49" fontId="4" fillId="2" borderId="3" xfId="0" applyNumberFormat="1" applyFont="1" applyFill="1" applyBorder="1" applyAlignment="1" applyProtection="1">
      <alignment horizontal="center" vertical="center"/>
      <protection locked="0"/>
    </xf>
    <xf numFmtId="3" fontId="4" fillId="8" borderId="15" xfId="0" applyNumberFormat="1" applyFont="1" applyFill="1" applyBorder="1" applyAlignment="1" applyProtection="1">
      <alignment horizontal="right" vertical="center"/>
      <protection locked="0"/>
    </xf>
    <xf numFmtId="3" fontId="4" fillId="8" borderId="55" xfId="0" applyNumberFormat="1" applyFont="1" applyFill="1" applyBorder="1" applyAlignment="1" applyProtection="1">
      <alignment horizontal="right" vertical="center"/>
      <protection locked="0"/>
    </xf>
    <xf numFmtId="3" fontId="4" fillId="8" borderId="20" xfId="0" applyNumberFormat="1" applyFont="1" applyFill="1" applyBorder="1" applyAlignment="1" applyProtection="1">
      <alignment horizontal="right" vertical="center"/>
      <protection locked="0"/>
    </xf>
    <xf numFmtId="3" fontId="4" fillId="8" borderId="22" xfId="0" applyNumberFormat="1" applyFont="1" applyFill="1" applyBorder="1" applyAlignment="1" applyProtection="1">
      <alignment horizontal="right" vertical="center"/>
      <protection locked="0"/>
    </xf>
    <xf numFmtId="3" fontId="4" fillId="8" borderId="16" xfId="0" applyNumberFormat="1" applyFont="1" applyFill="1" applyBorder="1" applyAlignment="1" applyProtection="1">
      <alignment horizontal="right" vertical="center"/>
      <protection locked="0"/>
    </xf>
    <xf numFmtId="3" fontId="4" fillId="8" borderId="26" xfId="0" applyNumberFormat="1" applyFont="1" applyFill="1" applyBorder="1" applyAlignment="1" applyProtection="1">
      <alignment horizontal="right" vertical="center"/>
      <protection locked="0"/>
    </xf>
    <xf numFmtId="3" fontId="4" fillId="8" borderId="17" xfId="0" applyNumberFormat="1" applyFont="1" applyFill="1" applyBorder="1" applyAlignment="1" applyProtection="1">
      <alignment vertical="center"/>
      <protection locked="0"/>
    </xf>
    <xf numFmtId="3" fontId="4" fillId="8" borderId="70" xfId="0" applyNumberFormat="1" applyFont="1" applyFill="1" applyBorder="1" applyAlignment="1" applyProtection="1">
      <alignment vertical="center"/>
      <protection locked="0"/>
    </xf>
    <xf numFmtId="3" fontId="4" fillId="8" borderId="47" xfId="0" applyNumberFormat="1" applyFont="1" applyFill="1" applyBorder="1" applyAlignment="1" applyProtection="1">
      <alignment vertical="center"/>
      <protection locked="0"/>
    </xf>
    <xf numFmtId="49" fontId="8" fillId="9" borderId="0" xfId="0" applyNumberFormat="1" applyFont="1" applyFill="1" applyAlignment="1">
      <alignment horizontal="left" vertical="top"/>
    </xf>
    <xf numFmtId="49" fontId="8" fillId="9" borderId="29" xfId="0" applyNumberFormat="1" applyFont="1" applyFill="1" applyBorder="1" applyAlignment="1">
      <alignment horizontal="left" vertical="top"/>
    </xf>
    <xf numFmtId="49" fontId="4" fillId="9" borderId="37" xfId="0" applyNumberFormat="1" applyFont="1" applyFill="1" applyBorder="1" applyAlignment="1">
      <alignment vertical="center"/>
    </xf>
    <xf numFmtId="0" fontId="3" fillId="0" borderId="29" xfId="0" applyFont="1" applyBorder="1" applyAlignment="1">
      <alignment horizontal="right" vertical="center"/>
    </xf>
    <xf numFmtId="0" fontId="0" fillId="7" borderId="46" xfId="0" applyFill="1" applyBorder="1" applyAlignment="1">
      <alignment horizontal="center" vertical="top"/>
    </xf>
    <xf numFmtId="0" fontId="0" fillId="7" borderId="72" xfId="0" applyFill="1" applyBorder="1" applyAlignment="1">
      <alignment horizontal="center" vertical="top"/>
    </xf>
    <xf numFmtId="0" fontId="0" fillId="7" borderId="76" xfId="0" applyFill="1" applyBorder="1" applyAlignment="1">
      <alignment horizontal="center" vertical="top"/>
    </xf>
    <xf numFmtId="0" fontId="9" fillId="0" borderId="41" xfId="0" applyFont="1" applyBorder="1" applyAlignment="1">
      <alignment horizontal="left" vertical="center"/>
    </xf>
    <xf numFmtId="0" fontId="9" fillId="0" borderId="38" xfId="0" applyFont="1" applyBorder="1" applyAlignment="1">
      <alignment vertical="center"/>
    </xf>
    <xf numFmtId="49" fontId="9" fillId="0" borderId="41" xfId="0" applyNumberFormat="1" applyFont="1" applyBorder="1"/>
    <xf numFmtId="49" fontId="10" fillId="0" borderId="42" xfId="0" applyNumberFormat="1" applyFont="1" applyBorder="1" applyAlignment="1">
      <alignment vertical="center"/>
    </xf>
    <xf numFmtId="0" fontId="10" fillId="0" borderId="38" xfId="0" applyFont="1" applyBorder="1" applyAlignment="1">
      <alignment horizontal="left" vertical="center"/>
    </xf>
    <xf numFmtId="49" fontId="9" fillId="0" borderId="0" xfId="0" applyNumberFormat="1" applyFont="1" applyAlignment="1">
      <alignment horizontal="right" vertical="center"/>
    </xf>
    <xf numFmtId="49" fontId="8" fillId="9" borderId="41" xfId="0" applyNumberFormat="1" applyFont="1" applyFill="1" applyBorder="1" applyAlignment="1">
      <alignment horizontal="left" vertical="top"/>
    </xf>
    <xf numFmtId="49" fontId="8" fillId="9" borderId="38" xfId="0" quotePrefix="1" applyNumberFormat="1" applyFont="1" applyFill="1" applyBorder="1" applyAlignment="1">
      <alignment horizontal="left" vertical="top"/>
    </xf>
    <xf numFmtId="49" fontId="8" fillId="9" borderId="43" xfId="0" applyNumberFormat="1" applyFont="1" applyFill="1" applyBorder="1" applyAlignment="1">
      <alignment horizontal="left" vertical="top"/>
    </xf>
    <xf numFmtId="49" fontId="8" fillId="9" borderId="42" xfId="0" quotePrefix="1" applyNumberFormat="1" applyFont="1" applyFill="1" applyBorder="1" applyAlignment="1">
      <alignment horizontal="left" vertical="top"/>
    </xf>
    <xf numFmtId="49" fontId="3" fillId="9" borderId="39" xfId="0" applyNumberFormat="1" applyFont="1" applyFill="1" applyBorder="1" applyAlignment="1">
      <alignment horizontal="left" vertical="center"/>
    </xf>
    <xf numFmtId="3" fontId="3" fillId="9" borderId="39" xfId="0" applyNumberFormat="1" applyFont="1" applyFill="1" applyBorder="1" applyAlignment="1">
      <alignment vertical="center"/>
    </xf>
    <xf numFmtId="3" fontId="3" fillId="9" borderId="40" xfId="0" applyNumberFormat="1" applyFont="1" applyFill="1" applyBorder="1" applyAlignment="1">
      <alignment vertical="center"/>
    </xf>
    <xf numFmtId="49" fontId="3" fillId="9" borderId="29" xfId="0" applyNumberFormat="1" applyFont="1" applyFill="1" applyBorder="1" applyAlignment="1">
      <alignment horizontal="left" vertical="center"/>
    </xf>
    <xf numFmtId="3" fontId="3" fillId="9" borderId="29" xfId="0" applyNumberFormat="1" applyFont="1" applyFill="1" applyBorder="1" applyAlignment="1">
      <alignment vertical="center"/>
    </xf>
    <xf numFmtId="3" fontId="3" fillId="9" borderId="43" xfId="0" applyNumberFormat="1" applyFont="1" applyFill="1" applyBorder="1" applyAlignment="1">
      <alignment vertical="center"/>
    </xf>
    <xf numFmtId="3" fontId="3" fillId="8" borderId="17" xfId="0" applyNumberFormat="1" applyFont="1" applyFill="1" applyBorder="1" applyAlignment="1" applyProtection="1">
      <alignment horizontal="right" vertical="center"/>
      <protection locked="0"/>
    </xf>
    <xf numFmtId="3" fontId="3" fillId="8" borderId="70" xfId="0" applyNumberFormat="1" applyFont="1" applyFill="1" applyBorder="1" applyAlignment="1" applyProtection="1">
      <alignment horizontal="right" vertical="center"/>
      <protection locked="0"/>
    </xf>
    <xf numFmtId="49" fontId="9" fillId="9" borderId="3" xfId="0" applyNumberFormat="1" applyFont="1" applyFill="1" applyBorder="1" applyAlignment="1">
      <alignment vertical="center"/>
    </xf>
    <xf numFmtId="49" fontId="15" fillId="9" borderId="3" xfId="0" applyNumberFormat="1" applyFont="1" applyFill="1" applyBorder="1" applyAlignment="1">
      <alignment vertical="center"/>
    </xf>
    <xf numFmtId="0" fontId="3" fillId="0" borderId="38" xfId="0" applyFont="1" applyBorder="1" applyAlignment="1">
      <alignment horizontal="left" vertical="center"/>
    </xf>
    <xf numFmtId="0" fontId="10" fillId="0" borderId="41" xfId="0" applyFont="1" applyBorder="1" applyAlignment="1">
      <alignment vertical="center"/>
    </xf>
    <xf numFmtId="0" fontId="10" fillId="0" borderId="30" xfId="0" applyFont="1" applyBorder="1" applyAlignment="1">
      <alignment vertical="center"/>
    </xf>
    <xf numFmtId="0" fontId="10" fillId="0" borderId="31" xfId="0" applyFont="1" applyBorder="1" applyAlignment="1">
      <alignment vertical="center"/>
    </xf>
    <xf numFmtId="0" fontId="9" fillId="0" borderId="31" xfId="0" applyFont="1" applyBorder="1" applyAlignment="1">
      <alignment horizontal="left" vertical="center"/>
    </xf>
    <xf numFmtId="49" fontId="4" fillId="0" borderId="3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41" xfId="0" applyBorder="1"/>
    <xf numFmtId="0" fontId="0" fillId="0" borderId="39" xfId="0" applyBorder="1"/>
    <xf numFmtId="0" fontId="0" fillId="0" borderId="38" xfId="0" applyBorder="1"/>
    <xf numFmtId="0" fontId="5" fillId="0" borderId="0" xfId="0" applyFont="1" applyAlignment="1">
      <alignment vertical="center"/>
    </xf>
    <xf numFmtId="0" fontId="0" fillId="0" borderId="29" xfId="0" applyBorder="1"/>
    <xf numFmtId="0" fontId="4" fillId="0" borderId="39" xfId="0" applyFont="1" applyBorder="1" applyAlignment="1">
      <alignment horizontal="center" vertical="center"/>
    </xf>
    <xf numFmtId="49" fontId="4" fillId="0" borderId="32" xfId="0" quotePrefix="1" applyNumberFormat="1" applyFont="1" applyBorder="1" applyAlignment="1">
      <alignment horizontal="center" vertical="center"/>
    </xf>
    <xf numFmtId="49" fontId="3" fillId="0" borderId="72" xfId="0" applyNumberFormat="1" applyFont="1" applyBorder="1" applyAlignment="1">
      <alignment vertical="center" textRotation="90"/>
    </xf>
    <xf numFmtId="49" fontId="3" fillId="0" borderId="76" xfId="0" applyNumberFormat="1" applyFont="1" applyBorder="1" applyAlignment="1">
      <alignment vertical="center" textRotation="90"/>
    </xf>
    <xf numFmtId="0" fontId="3" fillId="0" borderId="14" xfId="0" applyFont="1" applyBorder="1" applyAlignment="1">
      <alignment vertical="center" wrapText="1"/>
    </xf>
    <xf numFmtId="0" fontId="3" fillId="0" borderId="40" xfId="0" applyFont="1" applyBorder="1" applyAlignment="1">
      <alignment vertical="center" wrapText="1"/>
    </xf>
    <xf numFmtId="0" fontId="3" fillId="0" borderId="41" xfId="0" applyFont="1" applyBorder="1" applyAlignment="1">
      <alignment vertical="center" wrapText="1"/>
    </xf>
    <xf numFmtId="0" fontId="4" fillId="0" borderId="39" xfId="0" applyFont="1" applyBorder="1" applyAlignment="1">
      <alignment horizontal="left" vertical="center"/>
    </xf>
    <xf numFmtId="0" fontId="4" fillId="0" borderId="40" xfId="0" applyFont="1" applyBorder="1" applyAlignment="1">
      <alignment horizontal="left" vertical="center"/>
    </xf>
    <xf numFmtId="49" fontId="4" fillId="2" borderId="19" xfId="0" applyNumberFormat="1" applyFont="1" applyFill="1" applyBorder="1" applyAlignment="1" applyProtection="1">
      <alignment horizontal="left" vertical="center"/>
      <protection locked="0"/>
    </xf>
    <xf numFmtId="3" fontId="4" fillId="2" borderId="19" xfId="0" applyNumberFormat="1" applyFont="1" applyFill="1" applyBorder="1" applyAlignment="1" applyProtection="1">
      <alignment horizontal="right" vertical="center"/>
      <protection locked="0"/>
    </xf>
    <xf numFmtId="9" fontId="0" fillId="0" borderId="50" xfId="0" applyNumberFormat="1" applyBorder="1" applyAlignment="1">
      <alignment horizontal="right" vertical="center"/>
    </xf>
    <xf numFmtId="3" fontId="4" fillId="2" borderId="17" xfId="0" applyNumberFormat="1" applyFont="1" applyFill="1" applyBorder="1" applyAlignment="1" applyProtection="1">
      <alignment horizontal="right" vertical="center"/>
      <protection locked="0"/>
    </xf>
    <xf numFmtId="3" fontId="0" fillId="2" borderId="17" xfId="0" applyNumberFormat="1" applyFill="1" applyBorder="1" applyAlignment="1" applyProtection="1">
      <alignment horizontal="right" vertical="center"/>
      <protection locked="0"/>
    </xf>
    <xf numFmtId="0" fontId="4" fillId="0" borderId="32" xfId="0" applyFont="1" applyBorder="1" applyAlignment="1">
      <alignment horizontal="center" vertical="center"/>
    </xf>
    <xf numFmtId="0" fontId="3" fillId="0" borderId="29" xfId="0" applyFont="1" applyBorder="1" applyAlignment="1">
      <alignment vertical="center"/>
    </xf>
    <xf numFmtId="0" fontId="3" fillId="0" borderId="3" xfId="0" applyFont="1" applyBorder="1" applyAlignment="1">
      <alignment vertical="center" wrapText="1"/>
    </xf>
    <xf numFmtId="9" fontId="0" fillId="0" borderId="3" xfId="0" applyNumberFormat="1" applyBorder="1" applyAlignment="1">
      <alignment horizontal="right" vertical="center"/>
    </xf>
    <xf numFmtId="0" fontId="4" fillId="2" borderId="18" xfId="0" applyFont="1" applyFill="1" applyBorder="1" applyAlignment="1" applyProtection="1">
      <alignment horizontal="left" vertical="center"/>
      <protection locked="0"/>
    </xf>
    <xf numFmtId="0" fontId="4" fillId="0" borderId="33" xfId="0" applyFont="1" applyBorder="1" applyAlignment="1">
      <alignment horizontal="center" vertical="center"/>
    </xf>
    <xf numFmtId="0" fontId="4" fillId="0" borderId="47" xfId="0" applyFont="1" applyBorder="1" applyAlignment="1">
      <alignment horizontal="center" vertical="center"/>
    </xf>
    <xf numFmtId="49" fontId="4" fillId="9" borderId="3" xfId="0" applyNumberFormat="1" applyFont="1" applyFill="1" applyBorder="1" applyAlignment="1">
      <alignment vertical="center"/>
    </xf>
    <xf numFmtId="49" fontId="9" fillId="0" borderId="39" xfId="0" applyNumberFormat="1" applyFont="1" applyBorder="1" applyAlignment="1">
      <alignment vertical="center"/>
    </xf>
    <xf numFmtId="49" fontId="9" fillId="0" borderId="29" xfId="0" applyNumberFormat="1" applyFont="1" applyBorder="1" applyAlignment="1">
      <alignment horizontal="center" vertical="center"/>
    </xf>
    <xf numFmtId="0" fontId="9" fillId="0" borderId="29" xfId="0" applyFont="1" applyBorder="1" applyAlignment="1">
      <alignment horizontal="center" vertical="center"/>
    </xf>
    <xf numFmtId="49"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32" xfId="0" applyNumberFormat="1" applyFont="1" applyBorder="1" applyAlignment="1">
      <alignment horizontal="center" vertical="center"/>
    </xf>
    <xf numFmtId="49" fontId="9" fillId="0" borderId="32" xfId="0" applyNumberFormat="1" applyFont="1" applyBorder="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vertical="center"/>
    </xf>
    <xf numFmtId="49" fontId="9" fillId="0" borderId="1" xfId="0" applyNumberFormat="1" applyFont="1" applyBorder="1" applyAlignment="1">
      <alignment horizontal="center" vertical="center"/>
    </xf>
    <xf numFmtId="0" fontId="10" fillId="0" borderId="39" xfId="0" applyFont="1" applyBorder="1" applyAlignment="1">
      <alignment horizontal="center" vertical="center"/>
    </xf>
    <xf numFmtId="168" fontId="9" fillId="0" borderId="32" xfId="3" applyNumberFormat="1" applyFont="1" applyBorder="1" applyAlignment="1" applyProtection="1">
      <alignment horizontal="center" vertical="center"/>
    </xf>
    <xf numFmtId="43" fontId="9" fillId="0" borderId="22" xfId="3" applyFont="1" applyBorder="1" applyAlignment="1" applyProtection="1">
      <alignment horizontal="right" vertical="center"/>
    </xf>
    <xf numFmtId="43" fontId="9" fillId="0" borderId="24" xfId="3" applyFont="1" applyBorder="1" applyAlignment="1" applyProtection="1">
      <alignment horizontal="right" vertical="center"/>
    </xf>
    <xf numFmtId="43" fontId="9" fillId="0" borderId="26" xfId="3" applyFont="1" applyBorder="1" applyAlignment="1" applyProtection="1">
      <alignment horizontal="right" vertical="center"/>
    </xf>
    <xf numFmtId="43" fontId="9" fillId="0" borderId="2" xfId="3" applyFont="1" applyBorder="1" applyAlignment="1" applyProtection="1">
      <alignment horizontal="right" vertical="center"/>
    </xf>
    <xf numFmtId="0" fontId="4" fillId="2" borderId="12" xfId="0" applyFont="1" applyFill="1" applyBorder="1" applyAlignment="1" applyProtection="1">
      <alignment horizontal="center" vertical="center"/>
      <protection locked="0"/>
    </xf>
    <xf numFmtId="168" fontId="9" fillId="0" borderId="55" xfId="3" applyNumberFormat="1" applyFont="1" applyBorder="1" applyAlignment="1" applyProtection="1">
      <alignment horizontal="right" vertical="center"/>
    </xf>
    <xf numFmtId="168" fontId="9" fillId="0" borderId="5" xfId="3" applyNumberFormat="1" applyFont="1" applyBorder="1" applyAlignment="1" applyProtection="1">
      <alignment horizontal="right" vertical="center"/>
    </xf>
    <xf numFmtId="168" fontId="9" fillId="0" borderId="67" xfId="3" applyNumberFormat="1" applyFont="1" applyBorder="1" applyAlignment="1" applyProtection="1">
      <alignment horizontal="right" vertical="center"/>
    </xf>
    <xf numFmtId="168" fontId="9" fillId="0" borderId="59" xfId="3" applyNumberFormat="1" applyFont="1" applyBorder="1" applyAlignment="1" applyProtection="1">
      <alignment horizontal="right" vertical="center"/>
    </xf>
    <xf numFmtId="168" fontId="9" fillId="0" borderId="26" xfId="3" applyNumberFormat="1" applyFont="1" applyBorder="1" applyAlignment="1" applyProtection="1">
      <alignment horizontal="right" vertical="center"/>
    </xf>
    <xf numFmtId="168" fontId="9" fillId="0" borderId="2" xfId="3" applyNumberFormat="1" applyFont="1" applyBorder="1" applyAlignment="1" applyProtection="1">
      <alignment horizontal="right" vertical="center"/>
    </xf>
    <xf numFmtId="0" fontId="9" fillId="0" borderId="39" xfId="0" applyFont="1" applyBorder="1" applyAlignment="1">
      <alignment vertical="center"/>
    </xf>
    <xf numFmtId="0" fontId="0" fillId="6" borderId="0" xfId="0" applyFill="1" applyAlignment="1">
      <alignment vertical="center"/>
    </xf>
    <xf numFmtId="0" fontId="4" fillId="6" borderId="0" xfId="0" applyFont="1" applyFill="1" applyAlignment="1">
      <alignment vertical="center"/>
    </xf>
    <xf numFmtId="0" fontId="4" fillId="6" borderId="0" xfId="0" applyFont="1" applyFill="1" applyAlignment="1">
      <alignment horizontal="center" vertical="center"/>
    </xf>
    <xf numFmtId="168" fontId="0" fillId="6" borderId="0" xfId="3" applyNumberFormat="1" applyFont="1" applyFill="1" applyAlignment="1">
      <alignment vertical="center"/>
    </xf>
    <xf numFmtId="168" fontId="9" fillId="0" borderId="22" xfId="3" applyNumberFormat="1" applyFont="1" applyBorder="1" applyAlignment="1" applyProtection="1">
      <alignment horizontal="right" vertical="center"/>
    </xf>
    <xf numFmtId="168" fontId="9" fillId="0" borderId="24" xfId="3" applyNumberFormat="1" applyFont="1" applyBorder="1" applyAlignment="1" applyProtection="1">
      <alignment horizontal="right" vertical="center"/>
    </xf>
    <xf numFmtId="168" fontId="9" fillId="0" borderId="69" xfId="3" applyNumberFormat="1" applyFont="1" applyBorder="1" applyAlignment="1" applyProtection="1">
      <alignment horizontal="right" vertical="center"/>
    </xf>
    <xf numFmtId="168" fontId="9" fillId="0" borderId="78" xfId="3" applyNumberFormat="1" applyFont="1" applyBorder="1" applyAlignment="1" applyProtection="1">
      <alignment horizontal="right" vertical="center"/>
    </xf>
    <xf numFmtId="49" fontId="9" fillId="0" borderId="0" xfId="0" applyNumberFormat="1" applyFont="1" applyAlignment="1">
      <alignment horizontal="center" vertical="center"/>
    </xf>
    <xf numFmtId="49" fontId="9" fillId="0" borderId="30" xfId="0" applyNumberFormat="1" applyFont="1" applyBorder="1" applyAlignment="1">
      <alignment vertical="center"/>
    </xf>
    <xf numFmtId="49" fontId="9" fillId="0" borderId="30" xfId="0" applyNumberFormat="1" applyFont="1" applyBorder="1" applyAlignment="1">
      <alignment horizontal="center" vertical="center"/>
    </xf>
    <xf numFmtId="49" fontId="9" fillId="0" borderId="35" xfId="0" applyNumberFormat="1" applyFont="1" applyBorder="1" applyAlignment="1">
      <alignment horizontal="center" vertical="center"/>
    </xf>
    <xf numFmtId="0" fontId="8" fillId="0" borderId="7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29" xfId="0" applyFont="1" applyBorder="1" applyAlignment="1">
      <alignment horizontal="center" vertical="center" wrapText="1"/>
    </xf>
    <xf numFmtId="0" fontId="20" fillId="0" borderId="0" xfId="0" applyFont="1" applyAlignment="1">
      <alignment vertical="top"/>
    </xf>
    <xf numFmtId="49" fontId="20" fillId="0" borderId="0" xfId="0" applyNumberFormat="1" applyFont="1" applyAlignment="1">
      <alignment vertical="top"/>
    </xf>
    <xf numFmtId="49" fontId="4" fillId="0" borderId="0" xfId="0" applyNumberFormat="1" applyFont="1" applyAlignment="1">
      <alignment horizontal="center" vertical="center"/>
    </xf>
    <xf numFmtId="0" fontId="9" fillId="0" borderId="71" xfId="0" applyFont="1" applyBorder="1" applyAlignment="1">
      <alignment horizontal="left" vertical="center"/>
    </xf>
    <xf numFmtId="3" fontId="9" fillId="0" borderId="77" xfId="0" applyNumberFormat="1" applyFont="1" applyBorder="1" applyAlignment="1">
      <alignment horizontal="center" vertical="center"/>
    </xf>
    <xf numFmtId="166" fontId="9" fillId="0" borderId="80" xfId="0" applyNumberFormat="1" applyFont="1" applyBorder="1" applyAlignment="1">
      <alignment horizontal="center" vertical="center"/>
    </xf>
    <xf numFmtId="9" fontId="9" fillId="0" borderId="80" xfId="0" applyNumberFormat="1" applyFont="1" applyBorder="1" applyAlignment="1">
      <alignment horizontal="center" vertical="center"/>
    </xf>
    <xf numFmtId="165" fontId="9" fillId="0" borderId="71" xfId="0" applyNumberFormat="1" applyFont="1" applyBorder="1" applyAlignment="1">
      <alignment horizontal="center" vertical="center"/>
    </xf>
    <xf numFmtId="0" fontId="9" fillId="0" borderId="30" xfId="0" applyFont="1" applyBorder="1" applyAlignment="1">
      <alignment horizontal="left" vertical="center"/>
    </xf>
    <xf numFmtId="3" fontId="9" fillId="0" borderId="5" xfId="0" applyNumberFormat="1" applyFont="1" applyBorder="1" applyAlignment="1">
      <alignment horizontal="center" vertical="center"/>
    </xf>
    <xf numFmtId="166" fontId="9" fillId="0" borderId="44" xfId="0" applyNumberFormat="1" applyFont="1" applyBorder="1" applyAlignment="1">
      <alignment horizontal="center" vertical="center"/>
    </xf>
    <xf numFmtId="9" fontId="9" fillId="0" borderId="44" xfId="0" applyNumberFormat="1" applyFont="1" applyBorder="1" applyAlignment="1">
      <alignment horizontal="center" vertical="center"/>
    </xf>
    <xf numFmtId="165" fontId="9" fillId="0" borderId="30" xfId="0" applyNumberFormat="1" applyFont="1" applyBorder="1" applyAlignment="1">
      <alignment horizontal="center" vertical="center"/>
    </xf>
    <xf numFmtId="0" fontId="9" fillId="0" borderId="29" xfId="0" applyFont="1" applyBorder="1" applyAlignment="1">
      <alignment horizontal="left" vertical="center"/>
    </xf>
    <xf numFmtId="3" fontId="9" fillId="0" borderId="78" xfId="0" applyNumberFormat="1" applyFont="1" applyBorder="1" applyAlignment="1">
      <alignment horizontal="center" vertical="center"/>
    </xf>
    <xf numFmtId="166" fontId="9" fillId="0" borderId="81" xfId="0" applyNumberFormat="1" applyFont="1" applyBorder="1" applyAlignment="1">
      <alignment horizontal="center" vertical="center"/>
    </xf>
    <xf numFmtId="9" fontId="9" fillId="0" borderId="81" xfId="0" applyNumberFormat="1" applyFont="1" applyBorder="1" applyAlignment="1">
      <alignment horizontal="center" vertical="center"/>
    </xf>
    <xf numFmtId="165" fontId="9" fillId="0" borderId="29" xfId="0" applyNumberFormat="1" applyFont="1" applyBorder="1" applyAlignment="1">
      <alignment horizontal="center" vertical="center"/>
    </xf>
    <xf numFmtId="1" fontId="3" fillId="0" borderId="15" xfId="0" applyNumberFormat="1" applyFont="1" applyBorder="1" applyAlignment="1">
      <alignment horizontal="center" vertical="center"/>
    </xf>
    <xf numFmtId="0" fontId="21" fillId="0" borderId="3" xfId="0" applyFont="1" applyBorder="1"/>
    <xf numFmtId="49" fontId="10" fillId="10" borderId="39" xfId="0" applyNumberFormat="1" applyFont="1" applyFill="1" applyBorder="1" applyAlignment="1">
      <alignment vertical="center"/>
    </xf>
    <xf numFmtId="49" fontId="9" fillId="10" borderId="39" xfId="0" applyNumberFormat="1" applyFont="1" applyFill="1" applyBorder="1" applyAlignment="1">
      <alignment vertical="center"/>
    </xf>
    <xf numFmtId="1" fontId="10" fillId="10" borderId="67" xfId="0" applyNumberFormat="1" applyFont="1" applyFill="1" applyBorder="1" applyAlignment="1">
      <alignment horizontal="center" vertical="center"/>
    </xf>
    <xf numFmtId="1" fontId="10" fillId="10" borderId="59" xfId="0" applyNumberFormat="1" applyFont="1" applyFill="1" applyBorder="1" applyAlignment="1">
      <alignment horizontal="center" vertical="center"/>
    </xf>
    <xf numFmtId="49" fontId="10" fillId="11" borderId="39" xfId="0" applyNumberFormat="1" applyFont="1" applyFill="1" applyBorder="1" applyAlignment="1">
      <alignment vertical="center"/>
    </xf>
    <xf numFmtId="49" fontId="9" fillId="11" borderId="39" xfId="0" applyNumberFormat="1" applyFont="1" applyFill="1" applyBorder="1" applyAlignment="1">
      <alignment vertical="center"/>
    </xf>
    <xf numFmtId="1" fontId="10" fillId="11" borderId="67" xfId="0" applyNumberFormat="1" applyFont="1" applyFill="1" applyBorder="1" applyAlignment="1">
      <alignment horizontal="center" vertical="center"/>
    </xf>
    <xf numFmtId="1" fontId="10" fillId="11" borderId="59" xfId="0" applyNumberFormat="1" applyFont="1" applyFill="1" applyBorder="1" applyAlignment="1">
      <alignment horizontal="center" vertical="center"/>
    </xf>
    <xf numFmtId="49" fontId="3" fillId="0" borderId="3"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horizontal="center" vertical="top"/>
    </xf>
    <xf numFmtId="49" fontId="9" fillId="0" borderId="7" xfId="0" applyNumberFormat="1" applyFont="1" applyBorder="1" applyAlignment="1">
      <alignment vertical="center"/>
    </xf>
    <xf numFmtId="49" fontId="9" fillId="0" borderId="6" xfId="0" applyNumberFormat="1" applyFont="1" applyBorder="1" applyAlignment="1">
      <alignment vertical="center"/>
    </xf>
    <xf numFmtId="49" fontId="9" fillId="0" borderId="8" xfId="0" applyNumberFormat="1" applyFont="1" applyBorder="1" applyAlignment="1">
      <alignment vertical="center"/>
    </xf>
    <xf numFmtId="0" fontId="4" fillId="6"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49" fontId="4" fillId="6" borderId="0" xfId="0" applyNumberFormat="1" applyFont="1" applyFill="1" applyAlignment="1">
      <alignment horizontal="center" vertical="center"/>
    </xf>
    <xf numFmtId="0" fontId="4" fillId="6" borderId="22" xfId="0" applyFont="1" applyFill="1" applyBorder="1" applyAlignment="1">
      <alignment horizontal="center" vertical="center"/>
    </xf>
    <xf numFmtId="0" fontId="0" fillId="6" borderId="22" xfId="0" applyFill="1" applyBorder="1" applyAlignment="1">
      <alignment horizontal="center"/>
    </xf>
    <xf numFmtId="3" fontId="0" fillId="6" borderId="22" xfId="0" applyNumberFormat="1" applyFill="1" applyBorder="1" applyAlignment="1">
      <alignment horizontal="center"/>
    </xf>
    <xf numFmtId="0" fontId="4" fillId="6" borderId="0" xfId="0" applyFont="1" applyFill="1" applyAlignment="1">
      <alignment horizontal="center" textRotation="180"/>
    </xf>
    <xf numFmtId="168" fontId="9" fillId="0" borderId="30" xfId="3" applyNumberFormat="1" applyFont="1" applyBorder="1" applyAlignment="1" applyProtection="1">
      <alignment horizontal="center" vertical="center"/>
    </xf>
    <xf numFmtId="168" fontId="9" fillId="0" borderId="1" xfId="3" applyNumberFormat="1" applyFont="1" applyBorder="1" applyAlignment="1" applyProtection="1">
      <alignment horizontal="center" vertical="center"/>
    </xf>
    <xf numFmtId="0" fontId="4" fillId="6" borderId="53" xfId="0" applyFont="1" applyFill="1" applyBorder="1" applyAlignment="1">
      <alignment horizontal="left"/>
    </xf>
    <xf numFmtId="0" fontId="0" fillId="6" borderId="4" xfId="0" applyFill="1" applyBorder="1" applyAlignment="1">
      <alignment horizontal="center"/>
    </xf>
    <xf numFmtId="0" fontId="0" fillId="6" borderId="82" xfId="0" applyFill="1" applyBorder="1" applyAlignment="1">
      <alignment horizontal="center"/>
    </xf>
    <xf numFmtId="0" fontId="4" fillId="6" borderId="77" xfId="0" applyFont="1" applyFill="1" applyBorder="1" applyAlignment="1">
      <alignment horizontal="center"/>
    </xf>
    <xf numFmtId="0" fontId="4" fillId="6" borderId="71" xfId="0" applyFont="1" applyFill="1" applyBorder="1" applyAlignment="1">
      <alignment horizontal="center"/>
    </xf>
    <xf numFmtId="0" fontId="4" fillId="6" borderId="80" xfId="0" applyFont="1" applyFill="1" applyBorder="1" applyAlignment="1">
      <alignment horizontal="center"/>
    </xf>
    <xf numFmtId="0" fontId="4" fillId="6" borderId="53" xfId="0" applyFont="1" applyFill="1" applyBorder="1" applyAlignment="1">
      <alignment horizontal="center"/>
    </xf>
    <xf numFmtId="0" fontId="4" fillId="6" borderId="82" xfId="0" applyFont="1" applyFill="1" applyBorder="1" applyAlignment="1">
      <alignment horizontal="center"/>
    </xf>
    <xf numFmtId="3" fontId="0" fillId="6" borderId="0" xfId="0" applyNumberFormat="1" applyFill="1" applyAlignment="1">
      <alignment horizontal="center"/>
    </xf>
    <xf numFmtId="167" fontId="0" fillId="6" borderId="22" xfId="0" applyNumberFormat="1" applyFill="1" applyBorder="1" applyAlignment="1">
      <alignment horizontal="center"/>
    </xf>
    <xf numFmtId="0" fontId="4" fillId="6" borderId="4" xfId="0" applyFont="1" applyFill="1" applyBorder="1" applyAlignment="1">
      <alignment horizontal="center"/>
    </xf>
    <xf numFmtId="168" fontId="9" fillId="0" borderId="30" xfId="3" applyNumberFormat="1" applyFont="1" applyBorder="1" applyAlignment="1" applyProtection="1">
      <alignment vertical="center"/>
    </xf>
    <xf numFmtId="168" fontId="9" fillId="0" borderId="1" xfId="3" applyNumberFormat="1" applyFont="1" applyBorder="1" applyAlignment="1" applyProtection="1">
      <alignment vertical="center"/>
    </xf>
    <xf numFmtId="168" fontId="9" fillId="0" borderId="32" xfId="0" applyNumberFormat="1" applyFont="1" applyBorder="1" applyAlignment="1">
      <alignment vertical="center"/>
    </xf>
    <xf numFmtId="168" fontId="9" fillId="0" borderId="0" xfId="0" applyNumberFormat="1" applyFont="1" applyAlignment="1">
      <alignment vertical="center"/>
    </xf>
    <xf numFmtId="168" fontId="9" fillId="0" borderId="0" xfId="3" applyNumberFormat="1" applyFont="1" applyBorder="1" applyAlignment="1" applyProtection="1">
      <alignment horizontal="center" vertical="center"/>
    </xf>
    <xf numFmtId="0" fontId="0" fillId="6" borderId="39" xfId="0" applyFill="1" applyBorder="1" applyAlignment="1">
      <alignment horizontal="center"/>
    </xf>
    <xf numFmtId="49" fontId="10" fillId="0" borderId="39" xfId="0" applyNumberFormat="1" applyFont="1" applyBorder="1" applyAlignment="1">
      <alignment vertical="center"/>
    </xf>
    <xf numFmtId="0" fontId="22" fillId="0" borderId="0" xfId="0" applyFont="1" applyAlignment="1">
      <alignment vertical="center"/>
    </xf>
    <xf numFmtId="169" fontId="9" fillId="0" borderId="32" xfId="3" applyNumberFormat="1" applyFont="1" applyBorder="1" applyAlignment="1" applyProtection="1">
      <alignment horizontal="right" vertical="center"/>
    </xf>
    <xf numFmtId="0" fontId="0" fillId="0" borderId="3" xfId="0" applyBorder="1" applyAlignment="1">
      <alignment vertical="center"/>
    </xf>
    <xf numFmtId="0" fontId="0" fillId="0" borderId="32" xfId="0" applyBorder="1" applyAlignment="1">
      <alignment vertical="center"/>
    </xf>
    <xf numFmtId="49" fontId="4" fillId="0" borderId="30" xfId="0" applyNumberFormat="1" applyFont="1" applyBorder="1" applyAlignment="1">
      <alignment vertical="center"/>
    </xf>
    <xf numFmtId="0" fontId="0" fillId="0" borderId="30" xfId="0" applyBorder="1" applyAlignment="1">
      <alignment vertical="center"/>
    </xf>
    <xf numFmtId="0" fontId="0" fillId="0" borderId="30" xfId="0" applyBorder="1"/>
    <xf numFmtId="0" fontId="0" fillId="0" borderId="32" xfId="0" applyBorder="1"/>
    <xf numFmtId="0" fontId="0" fillId="0" borderId="37" xfId="0" applyBorder="1" applyAlignment="1">
      <alignment vertical="center"/>
    </xf>
    <xf numFmtId="0" fontId="0" fillId="0" borderId="5" xfId="0" applyBorder="1" applyAlignment="1">
      <alignment vertical="center"/>
    </xf>
    <xf numFmtId="49" fontId="9" fillId="6" borderId="0" xfId="0" applyNumberFormat="1" applyFont="1" applyFill="1" applyAlignment="1">
      <alignment vertical="center"/>
    </xf>
    <xf numFmtId="49" fontId="10" fillId="6" borderId="0" xfId="0" applyNumberFormat="1" applyFont="1" applyFill="1" applyAlignment="1">
      <alignment horizontal="center" vertical="center"/>
    </xf>
    <xf numFmtId="0" fontId="10" fillId="6" borderId="0" xfId="0" applyFont="1" applyFill="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center" vertical="center"/>
    </xf>
    <xf numFmtId="0" fontId="9" fillId="6" borderId="0" xfId="0" applyFont="1" applyFill="1" applyAlignment="1">
      <alignment horizontal="left" vertical="center"/>
    </xf>
    <xf numFmtId="49" fontId="9" fillId="6" borderId="0" xfId="0" applyNumberFormat="1" applyFont="1" applyFill="1"/>
    <xf numFmtId="49" fontId="4" fillId="0" borderId="57" xfId="0" applyNumberFormat="1" applyFont="1" applyBorder="1" applyAlignment="1">
      <alignment horizontal="right" vertical="center"/>
    </xf>
    <xf numFmtId="49" fontId="4" fillId="0" borderId="2" xfId="0" applyNumberFormat="1" applyFont="1" applyBorder="1" applyAlignment="1">
      <alignment horizontal="right" vertical="center"/>
    </xf>
    <xf numFmtId="0" fontId="0" fillId="0" borderId="39" xfId="0" applyBorder="1" applyAlignment="1">
      <alignment vertical="center"/>
    </xf>
    <xf numFmtId="1" fontId="4" fillId="2" borderId="5" xfId="0" applyNumberFormat="1" applyFont="1" applyFill="1" applyBorder="1" applyAlignment="1" applyProtection="1">
      <alignment horizontal="right" vertical="center"/>
      <protection locked="0"/>
    </xf>
    <xf numFmtId="0" fontId="0" fillId="0" borderId="44" xfId="0" applyBorder="1"/>
    <xf numFmtId="0" fontId="0" fillId="0" borderId="35" xfId="0" applyBorder="1"/>
    <xf numFmtId="0" fontId="0" fillId="0" borderId="5" xfId="0" applyBorder="1"/>
    <xf numFmtId="0" fontId="0" fillId="0" borderId="2" xfId="0" applyBorder="1"/>
    <xf numFmtId="0" fontId="4" fillId="0" borderId="29" xfId="0" applyFont="1" applyBorder="1" applyAlignment="1">
      <alignment vertical="center"/>
    </xf>
    <xf numFmtId="49" fontId="4" fillId="2" borderId="8" xfId="0" applyNumberFormat="1" applyFont="1" applyFill="1" applyBorder="1" applyAlignment="1" applyProtection="1">
      <alignment horizontal="right" vertical="center"/>
      <protection locked="0"/>
    </xf>
    <xf numFmtId="0" fontId="0" fillId="3" borderId="17" xfId="0" applyFill="1" applyBorder="1" applyAlignment="1">
      <alignment horizontal="right" vertical="center"/>
    </xf>
    <xf numFmtId="0" fontId="0" fillId="3" borderId="37" xfId="0" applyFill="1" applyBorder="1" applyAlignment="1">
      <alignment horizontal="right" vertical="center"/>
    </xf>
    <xf numFmtId="3" fontId="0" fillId="0" borderId="12" xfId="0" applyNumberFormat="1" applyBorder="1" applyAlignment="1">
      <alignment horizontal="right" vertical="center"/>
    </xf>
    <xf numFmtId="0" fontId="16" fillId="0" borderId="47" xfId="0" applyFont="1" applyBorder="1" applyAlignment="1">
      <alignment horizontal="left" vertical="center"/>
    </xf>
    <xf numFmtId="0" fontId="4" fillId="0" borderId="37" xfId="0" applyFont="1" applyBorder="1" applyAlignment="1">
      <alignment horizontal="center" vertical="center"/>
    </xf>
    <xf numFmtId="0" fontId="17" fillId="0" borderId="47" xfId="0" applyFont="1" applyBorder="1" applyAlignment="1">
      <alignment horizontal="left" vertical="center"/>
    </xf>
    <xf numFmtId="49" fontId="4" fillId="0" borderId="3" xfId="0" applyNumberFormat="1" applyFont="1" applyBorder="1" applyAlignment="1">
      <alignment vertical="center"/>
    </xf>
    <xf numFmtId="49" fontId="4" fillId="0" borderId="0" xfId="0" applyNumberFormat="1" applyFont="1" applyAlignment="1">
      <alignment horizontal="left" vertical="top" wrapText="1"/>
    </xf>
    <xf numFmtId="0" fontId="12" fillId="0" borderId="0" xfId="0" applyFont="1" applyAlignment="1">
      <alignment vertical="center"/>
    </xf>
    <xf numFmtId="0" fontId="13" fillId="5" borderId="14" xfId="0" applyFont="1" applyFill="1" applyBorder="1" applyAlignment="1">
      <alignment horizontal="left" vertical="top" wrapText="1"/>
    </xf>
    <xf numFmtId="49" fontId="4" fillId="5" borderId="40" xfId="0" applyNumberFormat="1" applyFont="1" applyFill="1" applyBorder="1" applyAlignment="1">
      <alignment horizontal="left" vertical="top" wrapText="1"/>
    </xf>
    <xf numFmtId="0" fontId="4" fillId="5" borderId="39" xfId="0" applyFont="1" applyFill="1" applyBorder="1" applyAlignment="1">
      <alignment horizontal="left" vertical="top" wrapText="1"/>
    </xf>
    <xf numFmtId="0" fontId="4" fillId="5" borderId="40" xfId="0" applyFont="1" applyFill="1" applyBorder="1" applyAlignment="1">
      <alignment horizontal="left" vertical="top" wrapText="1"/>
    </xf>
    <xf numFmtId="0" fontId="3" fillId="5" borderId="16" xfId="0" applyFont="1" applyFill="1" applyBorder="1" applyAlignment="1">
      <alignment horizontal="left" vertical="top" wrapText="1"/>
    </xf>
    <xf numFmtId="49" fontId="3" fillId="5" borderId="28" xfId="0" applyNumberFormat="1" applyFont="1" applyFill="1" applyBorder="1" applyAlignment="1">
      <alignment horizontal="left" vertical="top" wrapText="1"/>
    </xf>
    <xf numFmtId="0" fontId="3" fillId="5" borderId="26" xfId="0" applyFont="1" applyFill="1" applyBorder="1" applyAlignment="1">
      <alignment horizontal="left" vertical="top" wrapText="1"/>
    </xf>
    <xf numFmtId="0" fontId="3" fillId="5" borderId="28"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37" xfId="0" applyFill="1" applyBorder="1" applyAlignment="1">
      <alignment horizontal="left" vertical="top" wrapText="1"/>
    </xf>
    <xf numFmtId="0" fontId="0" fillId="0" borderId="0" xfId="0" applyAlignment="1">
      <alignment horizontal="left" vertical="top" wrapText="1"/>
    </xf>
    <xf numFmtId="0" fontId="4" fillId="0" borderId="62" xfId="0" applyFont="1" applyBorder="1" applyAlignment="1">
      <alignment horizontal="left" vertical="top" wrapText="1"/>
    </xf>
    <xf numFmtId="49" fontId="4" fillId="0" borderId="74" xfId="0" applyNumberFormat="1" applyFont="1" applyBorder="1" applyAlignment="1">
      <alignment horizontal="left" vertical="top" wrapText="1"/>
    </xf>
    <xf numFmtId="49" fontId="4" fillId="0" borderId="62" xfId="0" applyNumberFormat="1" applyFont="1" applyBorder="1" applyAlignment="1">
      <alignment horizontal="left" vertical="top" wrapText="1"/>
    </xf>
    <xf numFmtId="0" fontId="4" fillId="0" borderId="75" xfId="0" applyFont="1" applyBorder="1" applyAlignment="1">
      <alignment horizontal="left" vertical="top" wrapText="1"/>
    </xf>
    <xf numFmtId="0" fontId="4" fillId="0" borderId="72" xfId="0" applyFont="1" applyBorder="1" applyAlignment="1">
      <alignment horizontal="left" vertical="top" wrapText="1"/>
    </xf>
    <xf numFmtId="49" fontId="4" fillId="0" borderId="63" xfId="0" applyNumberFormat="1" applyFont="1" applyBorder="1" applyAlignment="1">
      <alignment horizontal="left" vertical="top" wrapText="1"/>
    </xf>
    <xf numFmtId="0" fontId="4" fillId="0" borderId="69" xfId="0" applyFont="1" applyBorder="1" applyAlignment="1">
      <alignment horizontal="left" vertical="top" wrapText="1"/>
    </xf>
    <xf numFmtId="0" fontId="4" fillId="0" borderId="76" xfId="0" applyFont="1" applyBorder="1" applyAlignment="1">
      <alignment horizontal="left" vertical="top" wrapText="1"/>
    </xf>
    <xf numFmtId="0" fontId="4" fillId="0" borderId="64" xfId="0" applyFont="1" applyBorder="1" applyAlignment="1">
      <alignment horizontal="left" vertical="top" wrapText="1"/>
    </xf>
    <xf numFmtId="49" fontId="4" fillId="0" borderId="59" xfId="0" applyNumberFormat="1" applyFont="1" applyBorder="1" applyAlignment="1">
      <alignment horizontal="left" vertical="top" wrapText="1"/>
    </xf>
    <xf numFmtId="49" fontId="4" fillId="6" borderId="57" xfId="0" applyNumberFormat="1" applyFont="1" applyFill="1" applyBorder="1" applyAlignment="1">
      <alignment horizontal="left" vertical="top" wrapText="1"/>
    </xf>
    <xf numFmtId="0" fontId="4" fillId="6" borderId="70" xfId="0" applyFont="1" applyFill="1" applyBorder="1" applyAlignment="1">
      <alignment horizontal="left" vertical="top" wrapText="1"/>
    </xf>
    <xf numFmtId="0" fontId="4" fillId="6" borderId="47" xfId="0" applyFont="1" applyFill="1" applyBorder="1" applyAlignment="1">
      <alignment horizontal="left" vertical="top" wrapText="1"/>
    </xf>
    <xf numFmtId="0" fontId="4" fillId="6" borderId="13" xfId="0" applyFont="1" applyFill="1" applyBorder="1" applyAlignment="1">
      <alignment horizontal="left" vertical="top" wrapText="1"/>
    </xf>
    <xf numFmtId="49" fontId="3" fillId="16" borderId="84" xfId="0" applyNumberFormat="1" applyFont="1" applyFill="1" applyBorder="1" applyAlignment="1">
      <alignment horizontal="left" vertical="top" wrapText="1"/>
    </xf>
    <xf numFmtId="0" fontId="3" fillId="16" borderId="84" xfId="0" applyFont="1" applyFill="1" applyBorder="1" applyAlignment="1">
      <alignment horizontal="left" vertical="top" wrapText="1"/>
    </xf>
    <xf numFmtId="0" fontId="3" fillId="16" borderId="85" xfId="0" applyFont="1" applyFill="1" applyBorder="1" applyAlignment="1">
      <alignment horizontal="left" vertical="top" wrapText="1"/>
    </xf>
    <xf numFmtId="0" fontId="0" fillId="6" borderId="0" xfId="0" applyFill="1"/>
    <xf numFmtId="0" fontId="4" fillId="6" borderId="0" xfId="0" applyFont="1" applyFill="1" applyAlignment="1">
      <alignment horizontal="left" vertical="center"/>
    </xf>
    <xf numFmtId="0" fontId="3" fillId="6" borderId="0" xfId="0" applyFont="1" applyFill="1" applyAlignment="1">
      <alignment vertical="center"/>
    </xf>
    <xf numFmtId="0" fontId="4" fillId="0" borderId="63" xfId="0" applyFont="1" applyBorder="1" applyAlignment="1">
      <alignment horizontal="left" vertical="top" wrapText="1"/>
    </xf>
    <xf numFmtId="49" fontId="4" fillId="0" borderId="78" xfId="0" applyNumberFormat="1" applyFont="1" applyBorder="1" applyAlignment="1">
      <alignment horizontal="left" vertical="top" wrapText="1"/>
    </xf>
    <xf numFmtId="49" fontId="4" fillId="0" borderId="64" xfId="0" applyNumberFormat="1" applyFont="1" applyBorder="1" applyAlignment="1">
      <alignment horizontal="left" vertical="top" wrapText="1"/>
    </xf>
    <xf numFmtId="0" fontId="4" fillId="0" borderId="67" xfId="0" applyFont="1" applyBorder="1" applyAlignment="1">
      <alignment horizontal="left" vertical="top" wrapText="1"/>
    </xf>
    <xf numFmtId="0" fontId="4" fillId="0" borderId="46" xfId="0" applyFont="1" applyBorder="1" applyAlignment="1">
      <alignment horizontal="left" vertical="top" wrapText="1"/>
    </xf>
    <xf numFmtId="49" fontId="4" fillId="0" borderId="73" xfId="0" applyNumberFormat="1" applyFont="1" applyBorder="1" applyAlignment="1">
      <alignment horizontal="left" vertical="top" wrapText="1"/>
    </xf>
    <xf numFmtId="0" fontId="4" fillId="6" borderId="17" xfId="0" applyFont="1" applyFill="1" applyBorder="1" applyAlignment="1">
      <alignment horizontal="left" vertical="top" wrapText="1"/>
    </xf>
    <xf numFmtId="0" fontId="4" fillId="0" borderId="0" xfId="0" quotePrefix="1" applyFont="1" applyAlignment="1">
      <alignment vertical="center"/>
    </xf>
    <xf numFmtId="0" fontId="3" fillId="0" borderId="0" xfId="0" quotePrefix="1" applyFont="1" applyAlignment="1">
      <alignment horizontal="center" vertical="top"/>
    </xf>
    <xf numFmtId="0" fontId="3" fillId="0" borderId="0" xfId="0" applyFont="1" applyAlignment="1">
      <alignment vertical="top"/>
    </xf>
    <xf numFmtId="0" fontId="4" fillId="12" borderId="13" xfId="0" applyFont="1" applyFill="1" applyBorder="1" applyAlignment="1">
      <alignment vertical="center"/>
    </xf>
    <xf numFmtId="0" fontId="4" fillId="13" borderId="13" xfId="0" applyFont="1" applyFill="1" applyBorder="1" applyAlignment="1">
      <alignment vertical="center"/>
    </xf>
    <xf numFmtId="0" fontId="4" fillId="14" borderId="13" xfId="0" applyFont="1" applyFill="1" applyBorder="1" applyAlignment="1">
      <alignment vertical="center"/>
    </xf>
    <xf numFmtId="0" fontId="4" fillId="0" borderId="74" xfId="0" applyFont="1" applyBorder="1" applyAlignment="1">
      <alignment horizontal="left" vertical="top" wrapText="1"/>
    </xf>
    <xf numFmtId="0" fontId="4" fillId="0" borderId="59" xfId="0" applyFont="1" applyBorder="1" applyAlignment="1">
      <alignment horizontal="left" vertical="top" wrapText="1"/>
    </xf>
    <xf numFmtId="0" fontId="4" fillId="17" borderId="72" xfId="0" applyFont="1" applyFill="1" applyBorder="1" applyAlignment="1">
      <alignment horizontal="left" vertical="center"/>
    </xf>
    <xf numFmtId="0" fontId="4" fillId="0" borderId="72" xfId="0" applyFont="1" applyBorder="1" applyAlignment="1">
      <alignment horizontal="left" vertical="center"/>
    </xf>
    <xf numFmtId="0" fontId="19" fillId="0" borderId="29" xfId="0" applyFont="1" applyBorder="1" applyAlignment="1">
      <alignment horizontal="left" vertical="top"/>
    </xf>
    <xf numFmtId="0" fontId="4" fillId="0" borderId="1" xfId="0" applyFont="1" applyBorder="1" applyAlignment="1">
      <alignment horizontal="left" vertical="center"/>
    </xf>
    <xf numFmtId="0" fontId="3" fillId="0" borderId="1" xfId="0" applyFont="1" applyBorder="1" applyAlignment="1">
      <alignment horizontal="left" vertical="center"/>
    </xf>
    <xf numFmtId="0" fontId="4" fillId="0" borderId="39" xfId="0" applyFont="1" applyBorder="1" applyAlignment="1">
      <alignment vertical="center"/>
    </xf>
    <xf numFmtId="0" fontId="11" fillId="9" borderId="39" xfId="0" applyFont="1" applyFill="1" applyBorder="1" applyAlignment="1">
      <alignment vertical="center"/>
    </xf>
    <xf numFmtId="0" fontId="8" fillId="9" borderId="29" xfId="0" applyFont="1" applyFill="1" applyBorder="1" applyAlignment="1">
      <alignment horizontal="left" vertical="center"/>
    </xf>
    <xf numFmtId="0" fontId="13" fillId="0" borderId="0" xfId="0" applyFont="1" applyAlignment="1">
      <alignment vertical="center"/>
    </xf>
    <xf numFmtId="0" fontId="3" fillId="17" borderId="13" xfId="0" applyFont="1" applyFill="1" applyBorder="1" applyAlignment="1">
      <alignment vertical="center"/>
    </xf>
    <xf numFmtId="0" fontId="3" fillId="0" borderId="13" xfId="0" applyFont="1" applyBorder="1" applyAlignment="1">
      <alignment vertical="center"/>
    </xf>
    <xf numFmtId="0" fontId="4" fillId="0" borderId="72" xfId="0" applyFont="1" applyBorder="1" applyAlignment="1">
      <alignment vertical="center"/>
    </xf>
    <xf numFmtId="0" fontId="4" fillId="8" borderId="37" xfId="0" applyFont="1" applyFill="1" applyBorder="1" applyAlignment="1">
      <alignment vertical="center"/>
    </xf>
    <xf numFmtId="0" fontId="4" fillId="0" borderId="32" xfId="0" applyFont="1" applyBorder="1" applyAlignment="1">
      <alignment vertical="center"/>
    </xf>
    <xf numFmtId="0" fontId="8" fillId="0" borderId="7" xfId="0" applyFont="1" applyBorder="1" applyAlignment="1">
      <alignment vertical="center"/>
    </xf>
    <xf numFmtId="0" fontId="8" fillId="0" borderId="38" xfId="0" applyFont="1" applyBorder="1" applyAlignment="1">
      <alignment vertical="center"/>
    </xf>
    <xf numFmtId="0" fontId="8" fillId="0" borderId="19" xfId="0" applyFont="1" applyBorder="1" applyAlignment="1">
      <alignment vertical="center"/>
    </xf>
    <xf numFmtId="0" fontId="8" fillId="0" borderId="12" xfId="0" applyFont="1" applyBorder="1" applyAlignment="1">
      <alignment vertical="center"/>
    </xf>
    <xf numFmtId="0" fontId="8" fillId="0" borderId="8" xfId="0" applyFont="1" applyBorder="1" applyAlignment="1">
      <alignment vertical="center"/>
    </xf>
    <xf numFmtId="0" fontId="0" fillId="0" borderId="35" xfId="0" applyBorder="1" applyAlignment="1">
      <alignment vertical="center"/>
    </xf>
    <xf numFmtId="0" fontId="3" fillId="0" borderId="12" xfId="0" applyFont="1" applyBorder="1" applyAlignment="1">
      <alignment vertical="center"/>
    </xf>
    <xf numFmtId="0" fontId="4" fillId="0" borderId="17" xfId="0" applyFont="1" applyBorder="1" applyAlignment="1">
      <alignment vertical="center"/>
    </xf>
    <xf numFmtId="0" fontId="11" fillId="0" borderId="38" xfId="0" applyFont="1" applyBorder="1" applyAlignment="1">
      <alignment vertical="center"/>
    </xf>
    <xf numFmtId="0" fontId="3" fillId="0" borderId="30" xfId="0" applyFont="1" applyBorder="1" applyAlignment="1">
      <alignment vertical="center"/>
    </xf>
    <xf numFmtId="0" fontId="3" fillId="0" borderId="30" xfId="0" applyFont="1" applyBorder="1" applyAlignment="1">
      <alignment horizontal="left" vertical="center"/>
    </xf>
    <xf numFmtId="0" fontId="11" fillId="0" borderId="14" xfId="0" applyFont="1" applyBorder="1" applyAlignment="1">
      <alignment vertical="center"/>
    </xf>
    <xf numFmtId="0" fontId="4" fillId="0" borderId="5" xfId="0" applyFont="1" applyBorder="1" applyAlignment="1">
      <alignment horizontal="left" vertical="center"/>
    </xf>
    <xf numFmtId="0" fontId="4" fillId="0" borderId="24" xfId="0" applyFont="1" applyBorder="1" applyAlignment="1">
      <alignment horizontal="left" vertical="center"/>
    </xf>
    <xf numFmtId="0" fontId="8" fillId="9" borderId="14" xfId="0" applyFont="1" applyFill="1" applyBorder="1" applyAlignment="1">
      <alignment horizontal="left" vertical="center"/>
    </xf>
    <xf numFmtId="0" fontId="3" fillId="0" borderId="1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8" fillId="0" borderId="28" xfId="0" applyFont="1" applyBorder="1" applyAlignment="1">
      <alignment horizontal="center" vertical="center"/>
    </xf>
    <xf numFmtId="0" fontId="4" fillId="0" borderId="20" xfId="0" applyFont="1" applyBorder="1" applyAlignment="1">
      <alignment horizontal="center" vertical="center"/>
    </xf>
    <xf numFmtId="0" fontId="0" fillId="0" borderId="34" xfId="0" applyBorder="1" applyAlignment="1">
      <alignment horizontal="center" vertical="center"/>
    </xf>
    <xf numFmtId="0" fontId="0" fillId="0" borderId="25" xfId="0" applyBorder="1" applyAlignment="1">
      <alignment horizontal="center"/>
    </xf>
    <xf numFmtId="0" fontId="4" fillId="0" borderId="1" xfId="0" applyFont="1" applyBorder="1" applyAlignment="1">
      <alignment horizontal="center" vertical="center"/>
    </xf>
    <xf numFmtId="0" fontId="8" fillId="9" borderId="12" xfId="0" applyFont="1" applyFill="1" applyBorder="1" applyAlignment="1">
      <alignment vertical="center"/>
    </xf>
    <xf numFmtId="0" fontId="3" fillId="0" borderId="0" xfId="0" applyFont="1" applyAlignment="1">
      <alignment horizontal="left" vertical="center"/>
    </xf>
    <xf numFmtId="0" fontId="4" fillId="0" borderId="19" xfId="0" applyFont="1" applyBorder="1" applyAlignment="1">
      <alignment horizontal="left" vertical="center"/>
    </xf>
    <xf numFmtId="0" fontId="18" fillId="0" borderId="0" xfId="1" applyNumberFormat="1" applyFont="1" applyBorder="1" applyAlignment="1" applyProtection="1">
      <alignment horizontal="left" vertical="center"/>
    </xf>
    <xf numFmtId="0" fontId="3" fillId="0" borderId="7" xfId="0" applyFont="1" applyBorder="1" applyAlignment="1">
      <alignment horizontal="left" vertical="center"/>
    </xf>
    <xf numFmtId="0" fontId="9" fillId="0" borderId="38" xfId="0" applyFont="1" applyBorder="1"/>
    <xf numFmtId="0" fontId="9" fillId="0" borderId="0" xfId="0" applyFont="1"/>
    <xf numFmtId="0" fontId="4" fillId="0" borderId="62" xfId="0" quotePrefix="1" applyFont="1" applyBorder="1" applyAlignment="1">
      <alignment horizontal="left" vertical="top" wrapText="1"/>
    </xf>
    <xf numFmtId="0" fontId="8" fillId="0" borderId="6" xfId="0" applyFont="1" applyBorder="1" applyAlignment="1">
      <alignment horizontal="left" vertical="center"/>
    </xf>
    <xf numFmtId="0" fontId="8" fillId="0" borderId="10" xfId="0" applyFont="1" applyBorder="1" applyAlignment="1">
      <alignment horizontal="center" vertical="center"/>
    </xf>
    <xf numFmtId="0" fontId="18" fillId="0" borderId="0" xfId="1" applyNumberFormat="1" applyFont="1" applyAlignment="1" applyProtection="1">
      <alignment horizontal="left" vertical="center"/>
    </xf>
    <xf numFmtId="0" fontId="9" fillId="0" borderId="0" xfId="0" quotePrefix="1" applyFont="1" applyAlignment="1">
      <alignment horizontal="right" vertical="top"/>
    </xf>
    <xf numFmtId="0" fontId="9" fillId="0" borderId="0" xfId="0" quotePrefix="1" applyFont="1" applyAlignment="1">
      <alignment horizontal="right" vertical="center"/>
    </xf>
    <xf numFmtId="0" fontId="8" fillId="9" borderId="37" xfId="0" applyFont="1" applyFill="1" applyBorder="1" applyAlignment="1">
      <alignment horizontal="right" vertical="center"/>
    </xf>
    <xf numFmtId="0" fontId="8" fillId="9" borderId="38" xfId="0" quotePrefix="1" applyFont="1" applyFill="1" applyBorder="1" applyAlignment="1">
      <alignment horizontal="left" vertical="top"/>
    </xf>
    <xf numFmtId="0" fontId="8" fillId="9" borderId="0" xfId="0" applyFont="1" applyFill="1" applyAlignment="1">
      <alignment horizontal="left" vertical="top"/>
    </xf>
    <xf numFmtId="0" fontId="8" fillId="9" borderId="41" xfId="0" applyFont="1" applyFill="1" applyBorder="1" applyAlignment="1">
      <alignment horizontal="left" vertical="top"/>
    </xf>
    <xf numFmtId="0" fontId="8" fillId="9" borderId="42" xfId="0" quotePrefix="1" applyFont="1" applyFill="1" applyBorder="1" applyAlignment="1">
      <alignment horizontal="left" vertical="top"/>
    </xf>
    <xf numFmtId="0" fontId="8" fillId="9" borderId="29" xfId="0" applyFont="1" applyFill="1" applyBorder="1" applyAlignment="1">
      <alignment horizontal="left" vertical="top"/>
    </xf>
    <xf numFmtId="0" fontId="8" fillId="9" borderId="43" xfId="0" applyFont="1" applyFill="1" applyBorder="1" applyAlignment="1">
      <alignment horizontal="left" vertical="top"/>
    </xf>
    <xf numFmtId="0" fontId="7" fillId="0" borderId="37" xfId="1" applyNumberFormat="1" applyFill="1" applyBorder="1" applyAlignment="1" applyProtection="1">
      <alignment horizontal="right" vertical="center"/>
    </xf>
    <xf numFmtId="0" fontId="9" fillId="0" borderId="13" xfId="0" applyFont="1" applyBorder="1" applyAlignment="1">
      <alignment vertical="center"/>
    </xf>
    <xf numFmtId="0" fontId="9" fillId="0" borderId="76" xfId="0" applyFont="1" applyBorder="1" applyAlignment="1">
      <alignment vertical="center"/>
    </xf>
    <xf numFmtId="0" fontId="13" fillId="5" borderId="30" xfId="0" applyFont="1" applyFill="1" applyBorder="1" applyAlignment="1">
      <alignment vertical="top"/>
    </xf>
    <xf numFmtId="0" fontId="3" fillId="5" borderId="8" xfId="0" applyFont="1" applyFill="1" applyBorder="1" applyAlignment="1">
      <alignment horizontal="left" vertical="top"/>
    </xf>
    <xf numFmtId="0" fontId="3" fillId="5" borderId="26" xfId="0" applyFont="1" applyFill="1" applyBorder="1" applyAlignment="1">
      <alignment horizontal="left" vertical="top"/>
    </xf>
    <xf numFmtId="0" fontId="4" fillId="0" borderId="62" xfId="0" applyFont="1" applyBorder="1" applyAlignment="1">
      <alignment horizontal="center" vertical="top"/>
    </xf>
    <xf numFmtId="0" fontId="4" fillId="0" borderId="64" xfId="0" applyFont="1" applyBorder="1" applyAlignment="1">
      <alignment horizontal="center" vertical="top"/>
    </xf>
    <xf numFmtId="0" fontId="4" fillId="0" borderId="63" xfId="0" applyFont="1" applyBorder="1" applyAlignment="1">
      <alignment horizontal="center" vertical="top"/>
    </xf>
    <xf numFmtId="0" fontId="4" fillId="0" borderId="75" xfId="0" applyFont="1" applyBorder="1" applyAlignment="1">
      <alignment horizontal="left" vertical="top"/>
    </xf>
    <xf numFmtId="0" fontId="4" fillId="0" borderId="69" xfId="0" applyFont="1" applyBorder="1" applyAlignment="1">
      <alignment horizontal="left" vertical="top"/>
    </xf>
    <xf numFmtId="0" fontId="4" fillId="0" borderId="67" xfId="0" applyFont="1" applyBorder="1" applyAlignment="1">
      <alignment horizontal="left" vertical="top"/>
    </xf>
    <xf numFmtId="0" fontId="3" fillId="6" borderId="70" xfId="0" applyFont="1" applyFill="1" applyBorder="1" applyAlignment="1">
      <alignment vertical="top"/>
    </xf>
    <xf numFmtId="0" fontId="3" fillId="6" borderId="17" xfId="0" applyFont="1" applyFill="1" applyBorder="1" applyAlignment="1">
      <alignment horizontal="center" vertical="top"/>
    </xf>
    <xf numFmtId="0" fontId="3" fillId="6" borderId="57" xfId="0" applyFont="1" applyFill="1" applyBorder="1" applyAlignment="1">
      <alignment vertical="top"/>
    </xf>
    <xf numFmtId="2" fontId="3" fillId="6" borderId="17" xfId="0" applyNumberFormat="1" applyFont="1" applyFill="1" applyBorder="1" applyAlignment="1">
      <alignment horizontal="center" vertical="top"/>
    </xf>
    <xf numFmtId="0" fontId="3" fillId="16" borderId="89" xfId="0" applyFont="1" applyFill="1" applyBorder="1" applyAlignment="1">
      <alignment horizontal="center" vertical="top"/>
    </xf>
    <xf numFmtId="0" fontId="3" fillId="16" borderId="90" xfId="0" applyFont="1" applyFill="1" applyBorder="1" applyAlignment="1">
      <alignment vertical="top"/>
    </xf>
    <xf numFmtId="0" fontId="3" fillId="5" borderId="32" xfId="0" applyFont="1" applyFill="1" applyBorder="1" applyAlignment="1">
      <alignment horizontal="left" vertical="top"/>
    </xf>
    <xf numFmtId="1" fontId="4" fillId="0" borderId="62" xfId="0" applyNumberFormat="1" applyFont="1" applyBorder="1" applyAlignment="1">
      <alignment horizontal="center" vertical="top"/>
    </xf>
    <xf numFmtId="1" fontId="3" fillId="6" borderId="3" xfId="0" applyNumberFormat="1" applyFont="1" applyFill="1" applyBorder="1" applyAlignment="1">
      <alignment horizontal="center" vertical="top"/>
    </xf>
    <xf numFmtId="1" fontId="4" fillId="0" borderId="65" xfId="0" applyNumberFormat="1" applyFont="1" applyBorder="1" applyAlignment="1">
      <alignment horizontal="center" vertical="top"/>
    </xf>
    <xf numFmtId="1" fontId="4" fillId="0" borderId="79" xfId="0" applyNumberFormat="1" applyFont="1" applyBorder="1" applyAlignment="1">
      <alignment horizontal="center" vertical="top"/>
    </xf>
    <xf numFmtId="1" fontId="4" fillId="0" borderId="81" xfId="0" applyNumberFormat="1" applyFont="1" applyBorder="1" applyAlignment="1">
      <alignment horizontal="center" vertical="top"/>
    </xf>
    <xf numFmtId="1" fontId="3" fillId="6" borderId="83" xfId="0" applyNumberFormat="1" applyFont="1" applyFill="1" applyBorder="1" applyAlignment="1">
      <alignment horizontal="center" vertical="top"/>
    </xf>
    <xf numFmtId="1" fontId="3" fillId="16" borderId="84" xfId="0" applyNumberFormat="1" applyFont="1" applyFill="1" applyBorder="1" applyAlignment="1">
      <alignment horizontal="center" vertical="top"/>
    </xf>
    <xf numFmtId="1" fontId="4" fillId="0" borderId="64" xfId="0" applyNumberFormat="1" applyFont="1" applyBorder="1" applyAlignment="1">
      <alignment horizontal="center" vertical="top"/>
    </xf>
    <xf numFmtId="0" fontId="3" fillId="4" borderId="13" xfId="0" applyFont="1" applyFill="1" applyBorder="1" applyAlignment="1" applyProtection="1">
      <alignment horizontal="center" vertical="center"/>
      <protection locked="0"/>
    </xf>
    <xf numFmtId="49" fontId="8" fillId="0" borderId="37" xfId="0" quotePrefix="1" applyNumberFormat="1" applyFont="1" applyBorder="1" applyAlignment="1">
      <alignment vertical="center"/>
    </xf>
    <xf numFmtId="3" fontId="4" fillId="0" borderId="0" xfId="0" applyNumberFormat="1" applyFont="1" applyAlignment="1">
      <alignment horizontal="right" vertical="center"/>
    </xf>
    <xf numFmtId="3" fontId="4" fillId="0" borderId="13" xfId="0" applyNumberFormat="1" applyFont="1" applyBorder="1" applyAlignment="1">
      <alignment horizontal="center" vertical="center"/>
    </xf>
    <xf numFmtId="49" fontId="4" fillId="0" borderId="0" xfId="0" applyNumberFormat="1" applyFont="1" applyAlignment="1">
      <alignment vertical="top" wrapText="1"/>
    </xf>
    <xf numFmtId="3" fontId="4" fillId="0" borderId="3" xfId="0" applyNumberFormat="1" applyFont="1" applyBorder="1" applyAlignment="1">
      <alignment horizontal="right" vertical="center"/>
    </xf>
    <xf numFmtId="1" fontId="4" fillId="0" borderId="0" xfId="0" applyNumberFormat="1" applyFont="1" applyAlignment="1">
      <alignment horizontal="center" vertical="top"/>
    </xf>
    <xf numFmtId="0" fontId="4" fillId="6" borderId="62" xfId="0" applyFont="1" applyFill="1" applyBorder="1" applyAlignment="1">
      <alignment horizontal="center" vertical="top"/>
    </xf>
    <xf numFmtId="49" fontId="13" fillId="5" borderId="40" xfId="0" applyNumberFormat="1" applyFont="1" applyFill="1" applyBorder="1" applyAlignment="1">
      <alignment horizontal="left" vertical="top" wrapText="1"/>
    </xf>
    <xf numFmtId="0" fontId="3" fillId="5" borderId="33" xfId="0" applyFont="1" applyFill="1" applyBorder="1" applyAlignment="1">
      <alignment horizontal="left" vertical="top" wrapText="1"/>
    </xf>
    <xf numFmtId="0" fontId="4" fillId="0" borderId="41" xfId="0" applyFont="1" applyBorder="1" applyAlignment="1">
      <alignment horizontal="left" vertical="top" wrapText="1"/>
    </xf>
    <xf numFmtId="0" fontId="4" fillId="0" borderId="43" xfId="0" applyFont="1" applyBorder="1" applyAlignment="1">
      <alignment horizontal="left" vertical="top" wrapText="1"/>
    </xf>
    <xf numFmtId="0" fontId="4" fillId="0" borderId="40" xfId="0" applyFont="1" applyBorder="1" applyAlignment="1">
      <alignment horizontal="left" vertical="top" wrapText="1"/>
    </xf>
    <xf numFmtId="0" fontId="3" fillId="16" borderId="91" xfId="0" applyFont="1" applyFill="1" applyBorder="1" applyAlignment="1">
      <alignment horizontal="left" vertical="top" wrapText="1"/>
    </xf>
    <xf numFmtId="0" fontId="12" fillId="0" borderId="0" xfId="0" applyFont="1" applyAlignment="1">
      <alignment vertical="top"/>
    </xf>
    <xf numFmtId="0" fontId="4" fillId="0" borderId="75" xfId="0" applyFont="1" applyBorder="1" applyAlignment="1" applyProtection="1">
      <alignment horizontal="left" vertical="top" wrapText="1"/>
      <protection locked="0"/>
    </xf>
    <xf numFmtId="0" fontId="4" fillId="0" borderId="69"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8" fillId="9" borderId="42" xfId="0" applyFont="1" applyFill="1" applyBorder="1" applyAlignment="1">
      <alignment horizontal="left" vertical="center"/>
    </xf>
    <xf numFmtId="49" fontId="9" fillId="15" borderId="32" xfId="0" applyNumberFormat="1" applyFont="1" applyFill="1" applyBorder="1" applyAlignment="1">
      <alignment vertical="center"/>
    </xf>
    <xf numFmtId="0" fontId="0" fillId="15" borderId="0" xfId="0" applyFill="1" applyAlignment="1">
      <alignment horizontal="center"/>
    </xf>
    <xf numFmtId="49" fontId="9" fillId="15" borderId="32" xfId="0" applyNumberFormat="1" applyFont="1" applyFill="1" applyBorder="1" applyAlignment="1">
      <alignment horizontal="center" vertical="center"/>
    </xf>
    <xf numFmtId="166" fontId="9" fillId="15" borderId="32" xfId="2" applyNumberFormat="1" applyFont="1" applyFill="1" applyBorder="1" applyAlignment="1" applyProtection="1">
      <alignment vertical="center"/>
    </xf>
    <xf numFmtId="49" fontId="10" fillId="18" borderId="39" xfId="0" applyNumberFormat="1" applyFont="1" applyFill="1" applyBorder="1" applyAlignment="1">
      <alignment vertical="center"/>
    </xf>
    <xf numFmtId="0" fontId="0" fillId="18" borderId="0" xfId="0" applyFill="1" applyAlignment="1">
      <alignment horizontal="center"/>
    </xf>
    <xf numFmtId="49" fontId="9" fillId="18" borderId="39" xfId="0" applyNumberFormat="1" applyFont="1" applyFill="1" applyBorder="1" applyAlignment="1">
      <alignment vertical="center"/>
    </xf>
    <xf numFmtId="1" fontId="10" fillId="18" borderId="67" xfId="0" applyNumberFormat="1" applyFont="1" applyFill="1" applyBorder="1" applyAlignment="1">
      <alignment horizontal="center" vertical="center"/>
    </xf>
    <xf numFmtId="49" fontId="4" fillId="18" borderId="0" xfId="0" applyNumberFormat="1" applyFont="1" applyFill="1" applyAlignment="1">
      <alignment horizontal="center" vertical="center"/>
    </xf>
    <xf numFmtId="1" fontId="10" fillId="18" borderId="59" xfId="0" applyNumberFormat="1" applyFont="1" applyFill="1" applyBorder="1" applyAlignment="1">
      <alignment horizontal="center" vertical="center"/>
    </xf>
    <xf numFmtId="0" fontId="4" fillId="0" borderId="17" xfId="0" applyFont="1" applyBorder="1" applyAlignment="1">
      <alignment horizontal="center" vertical="center"/>
    </xf>
    <xf numFmtId="0" fontId="3" fillId="0" borderId="57" xfId="0" applyFont="1" applyBorder="1" applyAlignment="1">
      <alignment vertical="center"/>
    </xf>
    <xf numFmtId="0" fontId="0" fillId="6" borderId="29" xfId="0" applyFill="1" applyBorder="1" applyAlignment="1">
      <alignment horizontal="center"/>
    </xf>
    <xf numFmtId="49" fontId="4" fillId="6" borderId="29" xfId="0" applyNumberFormat="1" applyFont="1" applyFill="1" applyBorder="1" applyAlignment="1">
      <alignment horizontal="center" vertical="center"/>
    </xf>
    <xf numFmtId="0" fontId="4" fillId="9" borderId="12" xfId="0" applyFont="1" applyFill="1" applyBorder="1" applyAlignment="1">
      <alignment horizontal="center" vertical="center"/>
    </xf>
    <xf numFmtId="0" fontId="4" fillId="9" borderId="3" xfId="0" applyFont="1" applyFill="1" applyBorder="1" applyAlignment="1">
      <alignment vertical="center"/>
    </xf>
    <xf numFmtId="3" fontId="4" fillId="9" borderId="3" xfId="0" applyNumberFormat="1" applyFont="1" applyFill="1" applyBorder="1" applyAlignment="1">
      <alignmen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0" fontId="3" fillId="0" borderId="6" xfId="0" applyFont="1" applyBorder="1" applyAlignment="1">
      <alignment horizontal="left" vertical="center"/>
    </xf>
    <xf numFmtId="0" fontId="9" fillId="0" borderId="19" xfId="0" applyFont="1" applyBorder="1" applyAlignment="1">
      <alignment horizontal="center" vertical="center"/>
    </xf>
    <xf numFmtId="0" fontId="9" fillId="0" borderId="52" xfId="0" applyFont="1" applyBorder="1" applyAlignment="1">
      <alignment horizontal="center" vertical="center"/>
    </xf>
    <xf numFmtId="0" fontId="9" fillId="0" borderId="36" xfId="0" applyFont="1" applyBorder="1" applyAlignment="1">
      <alignment horizontal="center" vertical="center"/>
    </xf>
    <xf numFmtId="0" fontId="9" fillId="0" borderId="21" xfId="0" applyFont="1" applyBorder="1" applyAlignment="1">
      <alignment horizontal="center" vertical="center"/>
    </xf>
    <xf numFmtId="0" fontId="9" fillId="0" borderId="53" xfId="0" applyFont="1" applyBorder="1" applyAlignment="1">
      <alignment horizontal="center" vertical="center"/>
    </xf>
    <xf numFmtId="0" fontId="9" fillId="0" borderId="66" xfId="0" applyFont="1" applyBorder="1" applyAlignment="1">
      <alignment horizontal="center" vertical="center"/>
    </xf>
    <xf numFmtId="0" fontId="9" fillId="0" borderId="25" xfId="0" applyFont="1" applyBorder="1" applyAlignment="1">
      <alignment horizontal="center"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8" xfId="0" applyFont="1" applyBorder="1" applyAlignment="1">
      <alignment horizontal="center" vertical="center"/>
    </xf>
    <xf numFmtId="0" fontId="9" fillId="0" borderId="26"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4" fillId="0" borderId="6" xfId="0" applyFont="1" applyBorder="1" applyAlignment="1">
      <alignment horizontal="left" vertical="center"/>
    </xf>
    <xf numFmtId="0" fontId="4" fillId="0" borderId="31" xfId="0" applyFont="1" applyBorder="1" applyAlignment="1">
      <alignment horizontal="left" vertical="center"/>
    </xf>
    <xf numFmtId="0" fontId="4" fillId="0" borderId="48" xfId="0" applyFont="1" applyBorder="1" applyAlignment="1">
      <alignment horizontal="center" vertical="center"/>
    </xf>
    <xf numFmtId="0" fontId="4" fillId="0" borderId="88" xfId="0" applyFont="1" applyBorder="1" applyAlignment="1">
      <alignment horizontal="center" vertical="center"/>
    </xf>
    <xf numFmtId="0" fontId="4" fillId="0" borderId="7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left" vertical="center"/>
    </xf>
    <xf numFmtId="0" fontId="4" fillId="0" borderId="8" xfId="0" applyFont="1" applyBorder="1" applyAlignment="1">
      <alignment horizontal="left" vertical="center"/>
    </xf>
    <xf numFmtId="0" fontId="4" fillId="0" borderId="30" xfId="0" applyFont="1" applyBorder="1" applyAlignment="1">
      <alignment vertical="center"/>
    </xf>
    <xf numFmtId="0" fontId="4" fillId="0" borderId="31" xfId="0" applyFont="1" applyBorder="1" applyAlignment="1">
      <alignment vertical="center"/>
    </xf>
    <xf numFmtId="3" fontId="4" fillId="0" borderId="55" xfId="0" applyNumberFormat="1" applyFont="1" applyBorder="1" applyAlignment="1">
      <alignment horizontal="right" vertical="center"/>
    </xf>
    <xf numFmtId="3" fontId="4" fillId="0" borderId="55" xfId="0" applyNumberFormat="1" applyFont="1" applyBorder="1" applyAlignment="1">
      <alignment horizontal="center" vertical="center"/>
    </xf>
    <xf numFmtId="3" fontId="4" fillId="0" borderId="31" xfId="0" applyNumberFormat="1" applyFont="1" applyBorder="1" applyAlignment="1">
      <alignment horizontal="right" vertical="center"/>
    </xf>
    <xf numFmtId="3" fontId="4" fillId="0" borderId="15" xfId="0" applyNumberFormat="1" applyFont="1" applyBorder="1" applyAlignment="1">
      <alignment horizontal="right" vertical="center"/>
    </xf>
    <xf numFmtId="9" fontId="4" fillId="0" borderId="5" xfId="0" applyNumberFormat="1" applyFont="1" applyBorder="1" applyAlignment="1">
      <alignment horizontal="right" vertical="center"/>
    </xf>
    <xf numFmtId="164" fontId="4" fillId="0" borderId="56" xfId="0" applyNumberFormat="1" applyFont="1" applyBorder="1" applyAlignment="1">
      <alignment horizontal="right" vertical="center"/>
    </xf>
    <xf numFmtId="164" fontId="4" fillId="0" borderId="5" xfId="0" applyNumberFormat="1" applyFont="1" applyBorder="1" applyAlignment="1">
      <alignment horizontal="right" vertical="center"/>
    </xf>
    <xf numFmtId="3" fontId="4" fillId="0" borderId="9" xfId="0" applyNumberFormat="1" applyFont="1" applyBorder="1" applyAlignment="1">
      <alignment horizontal="right" vertical="center"/>
    </xf>
    <xf numFmtId="9" fontId="4" fillId="0" borderId="51" xfId="0" applyNumberFormat="1" applyFont="1" applyBorder="1" applyAlignment="1">
      <alignment horizontal="right" vertical="center"/>
    </xf>
    <xf numFmtId="165" fontId="4" fillId="0" borderId="9" xfId="0" applyNumberFormat="1" applyFont="1" applyBorder="1" applyAlignment="1">
      <alignment horizontal="right" vertical="center"/>
    </xf>
    <xf numFmtId="3" fontId="4" fillId="0" borderId="22" xfId="0" applyNumberFormat="1" applyFont="1" applyBorder="1" applyAlignment="1">
      <alignment horizontal="right" vertical="center"/>
    </xf>
    <xf numFmtId="3" fontId="4" fillId="0" borderId="22" xfId="0" applyNumberFormat="1" applyFont="1" applyBorder="1" applyAlignment="1">
      <alignment horizontal="center" vertical="center"/>
    </xf>
    <xf numFmtId="3" fontId="4" fillId="0" borderId="34" xfId="0" applyNumberFormat="1" applyFont="1" applyBorder="1" applyAlignment="1">
      <alignment horizontal="right" vertical="center"/>
    </xf>
    <xf numFmtId="3" fontId="4" fillId="0" borderId="20" xfId="0" applyNumberFormat="1" applyFont="1" applyBorder="1" applyAlignment="1">
      <alignment horizontal="right" vertical="center"/>
    </xf>
    <xf numFmtId="9" fontId="4" fillId="0" borderId="24" xfId="0" applyNumberFormat="1" applyFont="1" applyBorder="1" applyAlignment="1">
      <alignment horizontal="right" vertical="center"/>
    </xf>
    <xf numFmtId="9" fontId="4" fillId="0" borderId="25" xfId="0" applyNumberFormat="1" applyFont="1" applyBorder="1" applyAlignment="1">
      <alignment horizontal="right" vertical="center"/>
    </xf>
    <xf numFmtId="165" fontId="4" fillId="0" borderId="10" xfId="0" applyNumberFormat="1" applyFont="1" applyBorder="1" applyAlignment="1">
      <alignment horizontal="right" vertical="center"/>
    </xf>
    <xf numFmtId="0" fontId="4" fillId="0" borderId="3" xfId="0" applyFont="1" applyBorder="1" applyAlignment="1">
      <alignment vertical="center"/>
    </xf>
    <xf numFmtId="0" fontId="4" fillId="0" borderId="37" xfId="0" applyFont="1" applyBorder="1" applyAlignment="1">
      <alignment vertical="center"/>
    </xf>
    <xf numFmtId="165" fontId="4" fillId="0" borderId="7" xfId="0" applyNumberFormat="1" applyFont="1" applyBorder="1" applyAlignment="1">
      <alignment horizontal="right" vertical="center"/>
    </xf>
    <xf numFmtId="165" fontId="4" fillId="4" borderId="6" xfId="0" applyNumberFormat="1" applyFont="1" applyFill="1" applyBorder="1" applyAlignment="1">
      <alignment horizontal="center" vertical="center"/>
    </xf>
    <xf numFmtId="0" fontId="4" fillId="0" borderId="0" xfId="0" applyFont="1" applyAlignment="1">
      <alignment vertical="top"/>
    </xf>
    <xf numFmtId="0" fontId="4" fillId="0" borderId="41" xfId="0" applyFont="1" applyBorder="1" applyAlignment="1">
      <alignment horizontal="left" vertical="center"/>
    </xf>
    <xf numFmtId="0" fontId="4" fillId="0" borderId="38" xfId="0" applyFont="1" applyBorder="1"/>
    <xf numFmtId="0" fontId="4" fillId="0" borderId="51" xfId="0" applyFont="1" applyBorder="1" applyAlignment="1">
      <alignment horizontal="center" vertical="center"/>
    </xf>
    <xf numFmtId="49" fontId="4" fillId="9" borderId="12" xfId="0" applyNumberFormat="1" applyFont="1" applyFill="1" applyBorder="1" applyAlignment="1">
      <alignment horizontal="center" vertical="center"/>
    </xf>
    <xf numFmtId="0" fontId="3" fillId="0" borderId="7" xfId="0" applyFont="1" applyBorder="1" applyAlignment="1">
      <alignment vertical="center"/>
    </xf>
    <xf numFmtId="0" fontId="4" fillId="0" borderId="7" xfId="0" applyFont="1" applyBorder="1" applyAlignment="1">
      <alignment horizontal="left" vertical="center"/>
    </xf>
    <xf numFmtId="3" fontId="4" fillId="0" borderId="7" xfId="0" applyNumberFormat="1" applyFont="1" applyBorder="1" applyAlignment="1">
      <alignment vertical="center"/>
    </xf>
    <xf numFmtId="3" fontId="4" fillId="0" borderId="44" xfId="0" applyNumberFormat="1" applyFont="1" applyBorder="1" applyAlignment="1">
      <alignment vertical="center"/>
    </xf>
    <xf numFmtId="0" fontId="3" fillId="0" borderId="39" xfId="0" applyFont="1" applyBorder="1" applyAlignment="1">
      <alignment horizontal="left" vertical="center"/>
    </xf>
    <xf numFmtId="3" fontId="4" fillId="0" borderId="39" xfId="0" applyNumberFormat="1" applyFont="1" applyBorder="1" applyAlignment="1">
      <alignment horizontal="right" vertical="center"/>
    </xf>
    <xf numFmtId="166" fontId="3" fillId="0" borderId="0" xfId="0" applyNumberFormat="1" applyFont="1" applyAlignment="1">
      <alignment horizontal="right" vertical="center"/>
    </xf>
    <xf numFmtId="49" fontId="9" fillId="0" borderId="0" xfId="0" applyNumberFormat="1" applyFont="1" applyAlignment="1" applyProtection="1">
      <alignment horizontal="left" vertical="top" wrapText="1"/>
      <protection locked="0"/>
    </xf>
    <xf numFmtId="166" fontId="4" fillId="0" borderId="39" xfId="0" applyNumberFormat="1" applyFont="1" applyBorder="1" applyAlignment="1">
      <alignment horizontal="right" vertical="center"/>
    </xf>
    <xf numFmtId="164" fontId="4" fillId="0" borderId="39" xfId="0" applyNumberFormat="1" applyFont="1" applyBorder="1" applyAlignment="1">
      <alignment horizontal="left" vertical="center"/>
    </xf>
    <xf numFmtId="164" fontId="4" fillId="0" borderId="3" xfId="0" applyNumberFormat="1" applyFont="1" applyBorder="1" applyAlignment="1">
      <alignment horizontal="left" vertical="center"/>
    </xf>
    <xf numFmtId="0" fontId="4" fillId="0" borderId="3" xfId="0" applyFont="1" applyBorder="1" applyAlignment="1">
      <alignment horizontal="center" vertical="center"/>
    </xf>
    <xf numFmtId="3" fontId="4" fillId="0" borderId="3" xfId="0" applyNumberFormat="1" applyFont="1" applyBorder="1" applyAlignment="1">
      <alignment horizontal="center" vertical="center"/>
    </xf>
    <xf numFmtId="9" fontId="4" fillId="0" borderId="3" xfId="0" applyNumberFormat="1" applyFont="1" applyBorder="1" applyAlignment="1">
      <alignment horizontal="right" vertical="center"/>
    </xf>
    <xf numFmtId="164" fontId="4" fillId="0" borderId="3" xfId="0" applyNumberFormat="1" applyFont="1" applyBorder="1" applyAlignment="1">
      <alignment horizontal="right" vertical="center"/>
    </xf>
    <xf numFmtId="165" fontId="4" fillId="0" borderId="3" xfId="0" applyNumberFormat="1" applyFont="1" applyBorder="1" applyAlignment="1">
      <alignment horizontal="right" vertical="center"/>
    </xf>
    <xf numFmtId="0" fontId="4" fillId="0" borderId="37" xfId="0" applyFont="1" applyBorder="1" applyAlignment="1">
      <alignment horizontal="left" vertical="center"/>
    </xf>
    <xf numFmtId="0" fontId="9" fillId="0" borderId="6" xfId="0" applyFont="1" applyBorder="1" applyAlignment="1">
      <alignment horizontal="center" vertical="center"/>
    </xf>
    <xf numFmtId="0" fontId="4" fillId="0" borderId="75" xfId="0" quotePrefix="1" applyFont="1" applyBorder="1" applyAlignment="1" applyProtection="1">
      <alignment horizontal="left" vertical="top" wrapText="1"/>
      <protection locked="0"/>
    </xf>
    <xf numFmtId="165" fontId="3" fillId="6" borderId="17" xfId="0" applyNumberFormat="1" applyFont="1" applyFill="1" applyBorder="1" applyAlignment="1">
      <alignment horizontal="center" vertical="top"/>
    </xf>
    <xf numFmtId="2" fontId="4" fillId="0" borderId="0" xfId="0" applyNumberFormat="1" applyFont="1" applyAlignment="1">
      <alignment horizontal="center" vertical="top"/>
    </xf>
    <xf numFmtId="0" fontId="3" fillId="6" borderId="59" xfId="0" applyFont="1" applyFill="1" applyBorder="1" applyAlignment="1">
      <alignment vertical="top"/>
    </xf>
    <xf numFmtId="0" fontId="3" fillId="6" borderId="78" xfId="0" applyFont="1" applyFill="1" applyBorder="1" applyAlignment="1">
      <alignment vertical="top"/>
    </xf>
    <xf numFmtId="0" fontId="4" fillId="0" borderId="29" xfId="0" applyFont="1" applyBorder="1" applyAlignment="1">
      <alignment vertical="top"/>
    </xf>
    <xf numFmtId="165" fontId="4" fillId="0" borderId="65" xfId="0" applyNumberFormat="1" applyFont="1" applyBorder="1" applyAlignment="1">
      <alignment horizontal="center" vertical="top"/>
    </xf>
    <xf numFmtId="9" fontId="4" fillId="17" borderId="72" xfId="2" applyFont="1" applyFill="1" applyBorder="1" applyAlignment="1" applyProtection="1">
      <alignment horizontal="left" vertical="center"/>
    </xf>
    <xf numFmtId="0" fontId="4" fillId="0" borderId="1" xfId="0" applyFont="1" applyBorder="1" applyAlignment="1">
      <alignment vertical="center"/>
    </xf>
    <xf numFmtId="0" fontId="4" fillId="0" borderId="34" xfId="0" applyFont="1" applyBorder="1" applyAlignment="1">
      <alignment vertical="center"/>
    </xf>
    <xf numFmtId="2" fontId="4" fillId="0" borderId="65" xfId="0" applyNumberFormat="1" applyFont="1" applyBorder="1" applyAlignment="1">
      <alignment horizontal="center" vertical="top"/>
    </xf>
    <xf numFmtId="0" fontId="10" fillId="0" borderId="39" xfId="0" applyFont="1" applyBorder="1" applyAlignment="1">
      <alignment horizontal="center" vertical="center" wrapText="1"/>
    </xf>
    <xf numFmtId="0" fontId="4" fillId="6" borderId="13" xfId="0" applyFont="1" applyFill="1" applyBorder="1" applyAlignment="1">
      <alignment vertical="center"/>
    </xf>
    <xf numFmtId="0" fontId="4" fillId="6" borderId="46" xfId="0" applyFont="1" applyFill="1" applyBorder="1" applyAlignment="1">
      <alignment vertical="center"/>
    </xf>
    <xf numFmtId="0" fontId="7" fillId="0" borderId="0" xfId="1" applyBorder="1" applyAlignment="1" applyProtection="1">
      <alignment horizontal="left" vertical="center"/>
    </xf>
    <xf numFmtId="0" fontId="3" fillId="0" borderId="6" xfId="0" applyFont="1" applyBorder="1" applyAlignment="1">
      <alignment vertical="center"/>
    </xf>
    <xf numFmtId="0" fontId="4" fillId="0" borderId="73"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73" xfId="0" applyFont="1" applyBorder="1" applyAlignment="1">
      <alignment horizontal="left" vertical="top" wrapText="1"/>
    </xf>
    <xf numFmtId="0" fontId="4" fillId="0" borderId="61" xfId="0" applyFont="1" applyBorder="1" applyAlignment="1">
      <alignment horizontal="left" vertical="top" wrapText="1"/>
    </xf>
    <xf numFmtId="0" fontId="0" fillId="0" borderId="36" xfId="0" applyBorder="1"/>
    <xf numFmtId="0" fontId="0" fillId="0" borderId="33" xfId="0" applyBorder="1"/>
    <xf numFmtId="0" fontId="0" fillId="0" borderId="31" xfId="0" applyBorder="1"/>
    <xf numFmtId="0" fontId="0" fillId="0" borderId="4" xfId="0" applyBorder="1"/>
    <xf numFmtId="0" fontId="4" fillId="0" borderId="57" xfId="0" applyFont="1" applyBorder="1" applyAlignment="1">
      <alignment vertical="center"/>
    </xf>
    <xf numFmtId="49" fontId="4" fillId="2" borderId="0" xfId="0" applyNumberFormat="1" applyFont="1" applyFill="1" applyAlignment="1" applyProtection="1">
      <alignment horizontal="left" vertical="top" wrapText="1"/>
      <protection locked="0"/>
    </xf>
    <xf numFmtId="9" fontId="4" fillId="0" borderId="72" xfId="2" applyFont="1" applyBorder="1" applyAlignment="1" applyProtection="1">
      <alignment vertical="center"/>
    </xf>
    <xf numFmtId="9" fontId="4" fillId="4" borderId="70" xfId="2" applyFont="1" applyFill="1" applyBorder="1" applyAlignment="1" applyProtection="1">
      <alignment horizontal="center" vertical="center"/>
      <protection locked="0"/>
    </xf>
    <xf numFmtId="0" fontId="0" fillId="0" borderId="71" xfId="0" applyBorder="1"/>
    <xf numFmtId="0" fontId="0" fillId="0" borderId="77" xfId="0" applyBorder="1"/>
    <xf numFmtId="0" fontId="0" fillId="0" borderId="49" xfId="0" applyBorder="1"/>
    <xf numFmtId="0" fontId="0" fillId="0" borderId="53" xfId="0" applyBorder="1"/>
    <xf numFmtId="49" fontId="4" fillId="0" borderId="2" xfId="0" applyNumberFormat="1" applyFont="1" applyBorder="1" applyAlignment="1">
      <alignment vertical="center"/>
    </xf>
    <xf numFmtId="0" fontId="3" fillId="0" borderId="13" xfId="0" applyFont="1" applyBorder="1" applyAlignment="1">
      <alignment horizontal="left" vertical="center"/>
    </xf>
    <xf numFmtId="0" fontId="4" fillId="0" borderId="0" xfId="0" applyFont="1" applyAlignment="1" applyProtection="1">
      <alignment horizontal="center" vertical="center"/>
      <protection locked="0"/>
    </xf>
    <xf numFmtId="3" fontId="4" fillId="2" borderId="0" xfId="0" applyNumberFormat="1" applyFont="1" applyFill="1" applyAlignment="1" applyProtection="1">
      <alignment horizontal="right" vertical="center"/>
      <protection locked="0"/>
    </xf>
    <xf numFmtId="3" fontId="3" fillId="2" borderId="0" xfId="0" applyNumberFormat="1" applyFont="1" applyFill="1" applyAlignment="1" applyProtection="1">
      <alignment horizontal="right" vertical="center"/>
      <protection locked="0"/>
    </xf>
    <xf numFmtId="3" fontId="3" fillId="9" borderId="0" xfId="0" applyNumberFormat="1" applyFont="1" applyFill="1" applyAlignment="1">
      <alignment vertical="center"/>
    </xf>
    <xf numFmtId="3" fontId="4" fillId="8" borderId="0" xfId="0" applyNumberFormat="1" applyFont="1" applyFill="1" applyAlignment="1" applyProtection="1">
      <alignment vertical="center"/>
      <protection locked="0"/>
    </xf>
    <xf numFmtId="0" fontId="8" fillId="9" borderId="0" xfId="0" applyFont="1" applyFill="1" applyAlignment="1">
      <alignment horizontal="left" vertical="center" wrapText="1"/>
    </xf>
    <xf numFmtId="0" fontId="31" fillId="0" borderId="0" xfId="0" applyFont="1" applyAlignment="1">
      <alignment vertical="center"/>
    </xf>
    <xf numFmtId="49" fontId="4" fillId="0" borderId="5" xfId="0" applyNumberFormat="1" applyFont="1" applyBorder="1" applyAlignment="1">
      <alignment vertical="center"/>
    </xf>
    <xf numFmtId="0" fontId="3" fillId="0" borderId="3" xfId="0" applyFont="1" applyBorder="1" applyAlignment="1">
      <alignment horizontal="left" vertical="center"/>
    </xf>
    <xf numFmtId="165" fontId="4" fillId="0" borderId="0" xfId="0" applyNumberFormat="1" applyFont="1" applyAlignment="1">
      <alignment horizontal="center" vertical="top"/>
    </xf>
    <xf numFmtId="0" fontId="4" fillId="0" borderId="9" xfId="0" applyFont="1" applyBorder="1" applyAlignment="1">
      <alignment horizontal="center" vertical="center"/>
    </xf>
    <xf numFmtId="14" fontId="4" fillId="0" borderId="0" xfId="0" applyNumberFormat="1" applyFont="1" applyAlignment="1">
      <alignment horizontal="right"/>
    </xf>
    <xf numFmtId="49" fontId="4" fillId="0" borderId="0" xfId="0" applyNumberFormat="1" applyFont="1"/>
    <xf numFmtId="1" fontId="4" fillId="2" borderId="4" xfId="0" applyNumberFormat="1" applyFont="1" applyFill="1" applyBorder="1" applyAlignment="1" applyProtection="1">
      <alignment horizontal="center" vertical="center"/>
      <protection locked="0"/>
    </xf>
    <xf numFmtId="1" fontId="4" fillId="2" borderId="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0" fillId="2" borderId="3" xfId="0" applyFill="1" applyBorder="1" applyAlignment="1" applyProtection="1">
      <alignment vertical="center"/>
      <protection locked="0"/>
    </xf>
    <xf numFmtId="0" fontId="4" fillId="0" borderId="76" xfId="0" applyFont="1" applyBorder="1" applyAlignment="1">
      <alignment vertical="center"/>
    </xf>
    <xf numFmtId="0" fontId="21" fillId="0" borderId="29" xfId="0" applyFont="1" applyBorder="1"/>
    <xf numFmtId="0" fontId="4" fillId="5" borderId="3" xfId="0" applyFont="1" applyFill="1" applyBorder="1" applyAlignment="1">
      <alignment vertical="center"/>
    </xf>
    <xf numFmtId="0" fontId="4" fillId="5" borderId="31" xfId="0" applyFont="1" applyFill="1" applyBorder="1" applyAlignment="1">
      <alignment vertical="center"/>
    </xf>
    <xf numFmtId="0" fontId="4" fillId="5" borderId="34" xfId="0" applyFont="1" applyFill="1" applyBorder="1" applyAlignment="1">
      <alignment vertical="center"/>
    </xf>
    <xf numFmtId="0" fontId="4" fillId="5" borderId="33" xfId="0" applyFont="1" applyFill="1" applyBorder="1" applyAlignment="1">
      <alignment vertical="center"/>
    </xf>
    <xf numFmtId="0" fontId="4" fillId="0" borderId="73" xfId="0" quotePrefix="1" applyFont="1" applyBorder="1" applyAlignment="1" applyProtection="1">
      <alignment horizontal="left" vertical="top" wrapText="1"/>
      <protection locked="0"/>
    </xf>
    <xf numFmtId="0" fontId="4" fillId="0" borderId="73" xfId="11" applyBorder="1" applyAlignment="1" applyProtection="1">
      <alignment horizontal="left" vertical="top" wrapText="1"/>
      <protection locked="0"/>
    </xf>
    <xf numFmtId="0" fontId="4" fillId="0" borderId="0" xfId="11" applyAlignment="1" applyProtection="1">
      <alignment horizontal="left" vertical="top" wrapText="1"/>
      <protection locked="0"/>
    </xf>
    <xf numFmtId="2" fontId="4" fillId="4" borderId="70" xfId="0" applyNumberFormat="1" applyFont="1" applyFill="1" applyBorder="1" applyAlignment="1" applyProtection="1">
      <alignment horizontal="right" vertical="center"/>
      <protection locked="0"/>
    </xf>
    <xf numFmtId="0" fontId="4" fillId="0" borderId="0" xfId="0" applyFont="1" applyAlignment="1">
      <alignment horizontal="left" vertical="center" wrapText="1"/>
    </xf>
    <xf numFmtId="0" fontId="4" fillId="0" borderId="0" xfId="0" quotePrefix="1" applyFont="1" applyAlignment="1">
      <alignment horizontal="center" vertical="top"/>
    </xf>
    <xf numFmtId="0" fontId="32" fillId="0" borderId="0" xfId="0" applyFont="1" applyAlignment="1">
      <alignment vertical="center"/>
    </xf>
    <xf numFmtId="0" fontId="4" fillId="8" borderId="13" xfId="0" applyFont="1" applyFill="1" applyBorder="1" applyAlignment="1" applyProtection="1">
      <alignment horizontal="center" vertical="center"/>
      <protection locked="0"/>
    </xf>
    <xf numFmtId="0" fontId="4" fillId="0" borderId="75" xfId="0" quotePrefix="1" applyFont="1" applyBorder="1" applyAlignment="1">
      <alignment horizontal="left" vertical="top" wrapText="1"/>
    </xf>
    <xf numFmtId="0" fontId="9" fillId="2" borderId="6" xfId="0" applyFont="1" applyFill="1" applyBorder="1" applyAlignment="1" applyProtection="1">
      <alignment horizontal="center" vertical="center"/>
      <protection locked="0"/>
    </xf>
    <xf numFmtId="3" fontId="9" fillId="2" borderId="22" xfId="0" applyNumberFormat="1" applyFont="1" applyFill="1" applyBorder="1" applyAlignment="1" applyProtection="1">
      <alignment horizontal="right" vertical="center"/>
      <protection locked="0"/>
    </xf>
    <xf numFmtId="3" fontId="9" fillId="2" borderId="22" xfId="0" applyNumberFormat="1" applyFont="1" applyFill="1" applyBorder="1" applyAlignment="1" applyProtection="1">
      <alignment horizontal="center" vertical="center"/>
      <protection locked="0"/>
    </xf>
    <xf numFmtId="3" fontId="9" fillId="0" borderId="34" xfId="0" applyNumberFormat="1" applyFont="1" applyBorder="1" applyAlignment="1">
      <alignment horizontal="right" vertical="center"/>
    </xf>
    <xf numFmtId="3" fontId="9" fillId="0" borderId="20" xfId="0" applyNumberFormat="1" applyFont="1" applyBorder="1" applyAlignment="1">
      <alignment horizontal="right" vertical="center"/>
    </xf>
    <xf numFmtId="166" fontId="9" fillId="0" borderId="24" xfId="0" applyNumberFormat="1" applyFont="1" applyBorder="1" applyAlignment="1">
      <alignment horizontal="right" vertical="center"/>
    </xf>
    <xf numFmtId="164" fontId="9" fillId="0" borderId="23" xfId="0" applyNumberFormat="1" applyFont="1" applyBorder="1" applyAlignment="1">
      <alignment horizontal="right" vertical="center"/>
    </xf>
    <xf numFmtId="164" fontId="9" fillId="0" borderId="25" xfId="0" applyNumberFormat="1" applyFont="1" applyBorder="1" applyAlignment="1">
      <alignment horizontal="right" vertical="center"/>
    </xf>
    <xf numFmtId="3" fontId="9" fillId="0" borderId="10" xfId="0" applyNumberFormat="1" applyFont="1" applyBorder="1" applyAlignment="1">
      <alignment horizontal="right" vertical="center"/>
    </xf>
    <xf numFmtId="3" fontId="9" fillId="2" borderId="20" xfId="0" applyNumberFormat="1" applyFont="1" applyFill="1" applyBorder="1" applyAlignment="1" applyProtection="1">
      <alignment horizontal="right" vertical="center"/>
      <protection locked="0"/>
    </xf>
    <xf numFmtId="9" fontId="9" fillId="2" borderId="25" xfId="0" applyNumberFormat="1" applyFont="1" applyFill="1" applyBorder="1" applyAlignment="1" applyProtection="1">
      <alignment horizontal="right" vertical="center"/>
      <protection locked="0"/>
    </xf>
    <xf numFmtId="165" fontId="9" fillId="0" borderId="10" xfId="0" applyNumberFormat="1" applyFont="1" applyBorder="1" applyAlignment="1">
      <alignment horizontal="right" vertical="center"/>
    </xf>
    <xf numFmtId="0" fontId="9" fillId="0" borderId="1" xfId="0" applyFont="1" applyBorder="1" applyAlignment="1">
      <alignment vertical="center"/>
    </xf>
    <xf numFmtId="0" fontId="9" fillId="0" borderId="34" xfId="0" applyFont="1" applyBorder="1" applyAlignment="1">
      <alignment vertical="center"/>
    </xf>
    <xf numFmtId="3" fontId="9" fillId="0" borderId="22" xfId="0" applyNumberFormat="1" applyFont="1" applyBorder="1" applyAlignment="1">
      <alignment horizontal="right" vertical="center"/>
    </xf>
    <xf numFmtId="3" fontId="9" fillId="0" borderId="22" xfId="0" applyNumberFormat="1" applyFont="1" applyBorder="1" applyAlignment="1">
      <alignment horizontal="center" vertical="center"/>
    </xf>
    <xf numFmtId="9" fontId="9" fillId="0" borderId="24" xfId="0" applyNumberFormat="1" applyFont="1" applyBorder="1" applyAlignment="1">
      <alignment horizontal="right" vertical="center"/>
    </xf>
    <xf numFmtId="164" fontId="9" fillId="0" borderId="24" xfId="0" applyNumberFormat="1" applyFont="1" applyBorder="1" applyAlignment="1">
      <alignment horizontal="right" vertical="center"/>
    </xf>
    <xf numFmtId="9" fontId="9" fillId="0" borderId="25" xfId="0" applyNumberFormat="1" applyFont="1" applyBorder="1" applyAlignment="1">
      <alignment horizontal="right" vertical="center"/>
    </xf>
    <xf numFmtId="0" fontId="9" fillId="2" borderId="19" xfId="0" applyFont="1" applyFill="1" applyBorder="1" applyAlignment="1" applyProtection="1">
      <alignment horizontal="center" vertical="center"/>
      <protection locked="0"/>
    </xf>
    <xf numFmtId="3" fontId="9" fillId="2" borderId="52" xfId="0" applyNumberFormat="1" applyFont="1" applyFill="1" applyBorder="1" applyAlignment="1" applyProtection="1">
      <alignment horizontal="right" vertical="center"/>
      <protection locked="0"/>
    </xf>
    <xf numFmtId="3" fontId="9" fillId="2" borderId="52"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3" fontId="9" fillId="2" borderId="26" xfId="0" applyNumberFormat="1" applyFont="1" applyFill="1" applyBorder="1" applyAlignment="1" applyProtection="1">
      <alignment horizontal="right" vertical="center"/>
      <protection locked="0"/>
    </xf>
    <xf numFmtId="3" fontId="9" fillId="2" borderId="26" xfId="0" applyNumberFormat="1" applyFont="1" applyFill="1" applyBorder="1" applyAlignment="1" applyProtection="1">
      <alignment horizontal="center" vertical="center"/>
      <protection locked="0"/>
    </xf>
    <xf numFmtId="3" fontId="9" fillId="0" borderId="33" xfId="0" applyNumberFormat="1" applyFont="1" applyBorder="1" applyAlignment="1">
      <alignment horizontal="right" vertical="center"/>
    </xf>
    <xf numFmtId="3" fontId="9" fillId="0" borderId="16" xfId="0" applyNumberFormat="1" applyFont="1" applyBorder="1" applyAlignment="1">
      <alignment horizontal="right" vertical="center"/>
    </xf>
    <xf numFmtId="166" fontId="9" fillId="0" borderId="2" xfId="0" applyNumberFormat="1" applyFont="1" applyBorder="1" applyAlignment="1">
      <alignment horizontal="right" vertical="center"/>
    </xf>
    <xf numFmtId="164" fontId="9" fillId="0" borderId="27" xfId="0" applyNumberFormat="1" applyFont="1" applyBorder="1" applyAlignment="1">
      <alignment horizontal="right" vertical="center"/>
    </xf>
    <xf numFmtId="164" fontId="9" fillId="0" borderId="2" xfId="0" applyNumberFormat="1" applyFont="1" applyBorder="1" applyAlignment="1">
      <alignment horizontal="right" vertical="center"/>
    </xf>
    <xf numFmtId="3" fontId="9" fillId="0" borderId="11" xfId="0" applyNumberFormat="1" applyFont="1" applyBorder="1" applyAlignment="1">
      <alignment horizontal="right" vertical="center"/>
    </xf>
    <xf numFmtId="3" fontId="9" fillId="2" borderId="16" xfId="0" applyNumberFormat="1" applyFont="1" applyFill="1" applyBorder="1" applyAlignment="1" applyProtection="1">
      <alignment horizontal="right" vertical="center"/>
      <protection locked="0"/>
    </xf>
    <xf numFmtId="9" fontId="9" fillId="2" borderId="28" xfId="0" applyNumberFormat="1" applyFont="1" applyFill="1" applyBorder="1" applyAlignment="1" applyProtection="1">
      <alignment horizontal="right" vertical="center"/>
      <protection locked="0"/>
    </xf>
    <xf numFmtId="165" fontId="9" fillId="0" borderId="11" xfId="0" applyNumberFormat="1" applyFont="1" applyBorder="1" applyAlignment="1">
      <alignment horizontal="right" vertical="center"/>
    </xf>
    <xf numFmtId="3" fontId="9" fillId="0" borderId="37" xfId="0" applyNumberFormat="1" applyFont="1" applyBorder="1" applyAlignment="1">
      <alignment horizontal="right" vertical="center"/>
    </xf>
    <xf numFmtId="3" fontId="9" fillId="0" borderId="17" xfId="0" applyNumberFormat="1" applyFont="1" applyBorder="1" applyAlignment="1">
      <alignment horizontal="right" vertical="center"/>
    </xf>
    <xf numFmtId="166" fontId="10" fillId="0" borderId="3" xfId="0" applyNumberFormat="1" applyFont="1" applyBorder="1" applyAlignment="1">
      <alignment horizontal="right" vertical="center"/>
    </xf>
    <xf numFmtId="3" fontId="9" fillId="0" borderId="3" xfId="0" applyNumberFormat="1" applyFont="1" applyBorder="1" applyAlignment="1">
      <alignment horizontal="right" vertical="center"/>
    </xf>
    <xf numFmtId="166" fontId="10" fillId="0" borderId="57" xfId="0" applyNumberFormat="1" applyFont="1" applyBorder="1" applyAlignment="1">
      <alignment horizontal="right" vertical="center"/>
    </xf>
    <xf numFmtId="165" fontId="9" fillId="4" borderId="6" xfId="0" applyNumberFormat="1" applyFont="1" applyFill="1" applyBorder="1" applyAlignment="1" applyProtection="1">
      <alignment horizontal="center" vertical="center"/>
      <protection locked="0"/>
    </xf>
    <xf numFmtId="3" fontId="9" fillId="0" borderId="13" xfId="0" applyNumberFormat="1" applyFont="1" applyBorder="1" applyAlignment="1">
      <alignment horizontal="right" vertical="center"/>
    </xf>
    <xf numFmtId="166" fontId="10" fillId="15" borderId="3" xfId="0" applyNumberFormat="1" applyFont="1" applyFill="1" applyBorder="1" applyAlignment="1">
      <alignment horizontal="right" vertical="center"/>
    </xf>
    <xf numFmtId="3" fontId="9" fillId="0" borderId="12" xfId="0" applyNumberFormat="1" applyFont="1" applyBorder="1" applyAlignment="1">
      <alignment horizontal="right" vertical="center"/>
    </xf>
    <xf numFmtId="166" fontId="9" fillId="0" borderId="12" xfId="0" applyNumberFormat="1" applyFont="1" applyBorder="1" applyAlignment="1">
      <alignment horizontal="right" vertical="center"/>
    </xf>
    <xf numFmtId="166" fontId="9" fillId="0" borderId="3" xfId="0" applyNumberFormat="1" applyFont="1" applyBorder="1" applyAlignment="1">
      <alignment horizontal="right" vertical="center"/>
    </xf>
    <xf numFmtId="49" fontId="4" fillId="19" borderId="6" xfId="0" applyNumberFormat="1" applyFont="1" applyFill="1" applyBorder="1" applyAlignment="1" applyProtection="1">
      <alignment horizontal="right" vertical="center"/>
      <protection locked="0"/>
    </xf>
    <xf numFmtId="0" fontId="3" fillId="19" borderId="0" xfId="0" applyFont="1" applyFill="1" applyAlignment="1">
      <alignment vertical="center"/>
    </xf>
    <xf numFmtId="49" fontId="4" fillId="19" borderId="0" xfId="0" applyNumberFormat="1" applyFont="1" applyFill="1" applyAlignment="1">
      <alignment vertical="center"/>
    </xf>
    <xf numFmtId="0" fontId="0" fillId="19" borderId="0" xfId="0" applyFill="1" applyAlignment="1">
      <alignment vertical="center"/>
    </xf>
    <xf numFmtId="0" fontId="3" fillId="19" borderId="0" xfId="0" applyFont="1" applyFill="1" applyAlignment="1">
      <alignment horizontal="right" vertical="center"/>
    </xf>
    <xf numFmtId="49" fontId="3" fillId="19" borderId="0" xfId="0" applyNumberFormat="1" applyFont="1" applyFill="1" applyAlignment="1">
      <alignment vertical="center"/>
    </xf>
    <xf numFmtId="14" fontId="4" fillId="19" borderId="0" xfId="0" applyNumberFormat="1" applyFont="1" applyFill="1" applyAlignment="1">
      <alignment horizontal="right" vertical="center"/>
    </xf>
    <xf numFmtId="0" fontId="4" fillId="19" borderId="29" xfId="0" applyFont="1" applyFill="1" applyBorder="1" applyAlignment="1">
      <alignment vertical="center"/>
    </xf>
    <xf numFmtId="49" fontId="4" fillId="19" borderId="29" xfId="0" applyNumberFormat="1" applyFont="1" applyFill="1" applyBorder="1" applyAlignment="1">
      <alignment vertical="center"/>
    </xf>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8" fillId="19" borderId="7" xfId="0" applyFont="1" applyFill="1" applyBorder="1" applyAlignment="1">
      <alignment vertical="center"/>
    </xf>
    <xf numFmtId="0" fontId="0" fillId="19" borderId="30" xfId="0" applyFill="1" applyBorder="1" applyAlignment="1">
      <alignment vertical="center"/>
    </xf>
    <xf numFmtId="49" fontId="4" fillId="19" borderId="30" xfId="0" applyNumberFormat="1" applyFont="1" applyFill="1" applyBorder="1" applyAlignment="1">
      <alignment vertical="center"/>
    </xf>
    <xf numFmtId="49" fontId="4" fillId="19" borderId="31" xfId="0" applyNumberFormat="1" applyFont="1" applyFill="1" applyBorder="1" applyAlignment="1">
      <alignment vertical="center"/>
    </xf>
    <xf numFmtId="0" fontId="8" fillId="19" borderId="38" xfId="0" applyFont="1" applyFill="1" applyBorder="1" applyAlignment="1">
      <alignment vertical="center"/>
    </xf>
    <xf numFmtId="1" fontId="4" fillId="19" borderId="5" xfId="0" applyNumberFormat="1" applyFont="1" applyFill="1" applyBorder="1" applyAlignment="1" applyProtection="1">
      <alignment horizontal="right" vertical="center"/>
      <protection locked="0"/>
    </xf>
    <xf numFmtId="0" fontId="8" fillId="19" borderId="19" xfId="0" applyFont="1" applyFill="1" applyBorder="1" applyAlignment="1">
      <alignment vertical="center"/>
    </xf>
    <xf numFmtId="0" fontId="8" fillId="19" borderId="12" xfId="0" applyFont="1" applyFill="1" applyBorder="1" applyAlignment="1">
      <alignment vertical="center"/>
    </xf>
    <xf numFmtId="49" fontId="4" fillId="19" borderId="57" xfId="0" applyNumberFormat="1" applyFont="1" applyFill="1" applyBorder="1" applyAlignment="1">
      <alignment horizontal="right" vertical="center"/>
    </xf>
    <xf numFmtId="0" fontId="0" fillId="19" borderId="5" xfId="0" applyFill="1" applyBorder="1" applyAlignment="1">
      <alignment vertical="center"/>
    </xf>
    <xf numFmtId="0" fontId="0" fillId="19" borderId="39" xfId="0" applyFill="1" applyBorder="1" applyAlignment="1">
      <alignment vertical="center"/>
    </xf>
    <xf numFmtId="0" fontId="0" fillId="19" borderId="31" xfId="0" applyFill="1" applyBorder="1" applyAlignment="1">
      <alignment vertical="center"/>
    </xf>
    <xf numFmtId="0" fontId="8" fillId="19" borderId="8" xfId="0" applyFont="1" applyFill="1" applyBorder="1" applyAlignment="1">
      <alignment vertical="center"/>
    </xf>
    <xf numFmtId="49" fontId="4" fillId="19" borderId="2" xfId="0" applyNumberFormat="1" applyFont="1" applyFill="1" applyBorder="1" applyAlignment="1">
      <alignment horizontal="right" vertical="center"/>
    </xf>
    <xf numFmtId="0" fontId="4" fillId="19" borderId="32" xfId="0" applyFont="1" applyFill="1" applyBorder="1" applyAlignment="1">
      <alignment vertical="center"/>
    </xf>
    <xf numFmtId="0" fontId="0" fillId="19" borderId="35" xfId="0" applyFill="1" applyBorder="1" applyAlignment="1">
      <alignment vertical="center"/>
    </xf>
    <xf numFmtId="0" fontId="0" fillId="19" borderId="32" xfId="0" applyFill="1" applyBorder="1" applyAlignment="1">
      <alignment vertical="center"/>
    </xf>
    <xf numFmtId="49" fontId="4" fillId="19" borderId="33" xfId="0" applyNumberFormat="1" applyFont="1" applyFill="1" applyBorder="1" applyAlignment="1">
      <alignment vertical="center"/>
    </xf>
    <xf numFmtId="0" fontId="4" fillId="19" borderId="17" xfId="0" applyFont="1" applyFill="1" applyBorder="1" applyAlignment="1">
      <alignment vertical="center"/>
    </xf>
    <xf numFmtId="0" fontId="4" fillId="19" borderId="57" xfId="0" applyFont="1" applyFill="1" applyBorder="1" applyAlignment="1">
      <alignment vertical="center"/>
    </xf>
    <xf numFmtId="0" fontId="11" fillId="19" borderId="38" xfId="0" applyFont="1" applyFill="1" applyBorder="1" applyAlignment="1">
      <alignment vertical="center"/>
    </xf>
    <xf numFmtId="0" fontId="3" fillId="19" borderId="30" xfId="0" applyFont="1" applyFill="1" applyBorder="1" applyAlignment="1">
      <alignment vertical="center"/>
    </xf>
    <xf numFmtId="49" fontId="4" fillId="19" borderId="7" xfId="0" applyNumberFormat="1" applyFont="1" applyFill="1" applyBorder="1" applyAlignment="1">
      <alignment vertical="center"/>
    </xf>
    <xf numFmtId="0" fontId="0" fillId="19" borderId="30" xfId="0" applyFill="1" applyBorder="1"/>
    <xf numFmtId="0" fontId="0" fillId="19" borderId="77" xfId="0" applyFill="1" applyBorder="1"/>
    <xf numFmtId="0" fontId="0" fillId="19" borderId="71" xfId="0" applyFill="1" applyBorder="1"/>
    <xf numFmtId="0" fontId="0" fillId="19" borderId="49" xfId="0" applyFill="1" applyBorder="1"/>
    <xf numFmtId="49" fontId="4" fillId="19" borderId="5" xfId="0" applyNumberFormat="1" applyFont="1" applyFill="1" applyBorder="1" applyAlignment="1">
      <alignment vertical="center"/>
    </xf>
    <xf numFmtId="0" fontId="0" fillId="19" borderId="44" xfId="0" applyFill="1" applyBorder="1"/>
    <xf numFmtId="0" fontId="0" fillId="19" borderId="31" xfId="0" applyFill="1" applyBorder="1"/>
    <xf numFmtId="49" fontId="4" fillId="19" borderId="8" xfId="0" applyNumberFormat="1" applyFont="1" applyFill="1" applyBorder="1" applyAlignment="1">
      <alignment vertical="center"/>
    </xf>
    <xf numFmtId="0" fontId="0" fillId="19" borderId="32" xfId="0" applyFill="1" applyBorder="1"/>
    <xf numFmtId="0" fontId="0" fillId="19" borderId="33" xfId="0" applyFill="1" applyBorder="1"/>
    <xf numFmtId="0" fontId="0" fillId="19" borderId="2" xfId="0" applyFill="1" applyBorder="1"/>
    <xf numFmtId="0" fontId="0" fillId="19" borderId="35" xfId="0" applyFill="1" applyBorder="1"/>
    <xf numFmtId="49" fontId="4" fillId="19" borderId="2" xfId="0" applyNumberFormat="1" applyFont="1" applyFill="1" applyBorder="1" applyAlignment="1">
      <alignment vertical="center"/>
    </xf>
    <xf numFmtId="0" fontId="3" fillId="19" borderId="30" xfId="0" applyFont="1" applyFill="1" applyBorder="1" applyAlignment="1">
      <alignment horizontal="left" vertical="center"/>
    </xf>
    <xf numFmtId="0" fontId="0" fillId="19" borderId="5" xfId="0" applyFill="1" applyBorder="1"/>
    <xf numFmtId="49" fontId="4" fillId="19" borderId="38" xfId="0" applyNumberFormat="1" applyFont="1" applyFill="1" applyBorder="1" applyAlignment="1">
      <alignment vertical="center"/>
    </xf>
    <xf numFmtId="0" fontId="0" fillId="19" borderId="4" xfId="0" applyFill="1" applyBorder="1"/>
    <xf numFmtId="0" fontId="0" fillId="19" borderId="53" xfId="0" applyFill="1" applyBorder="1"/>
    <xf numFmtId="0" fontId="0" fillId="19" borderId="36" xfId="0" applyFill="1" applyBorder="1"/>
    <xf numFmtId="0" fontId="11" fillId="19" borderId="14" xfId="0" applyFont="1" applyFill="1" applyBorder="1" applyAlignment="1">
      <alignment vertical="center"/>
    </xf>
    <xf numFmtId="49" fontId="4" fillId="19" borderId="8" xfId="0" applyNumberFormat="1" applyFont="1" applyFill="1" applyBorder="1" applyAlignment="1" applyProtection="1">
      <alignment horizontal="right" vertical="center"/>
      <protection locked="0"/>
    </xf>
    <xf numFmtId="0" fontId="4" fillId="2" borderId="2" xfId="0" applyFont="1" applyFill="1" applyBorder="1" applyAlignment="1" applyProtection="1">
      <alignment horizontal="left" vertical="center"/>
      <protection locked="0"/>
    </xf>
    <xf numFmtId="49" fontId="8" fillId="19" borderId="13" xfId="0" applyNumberFormat="1" applyFont="1" applyFill="1" applyBorder="1" applyAlignment="1" applyProtection="1">
      <alignment horizontal="left" vertical="top" wrapText="1"/>
      <protection locked="0"/>
    </xf>
    <xf numFmtId="0" fontId="8" fillId="19" borderId="13" xfId="0" applyFont="1" applyFill="1" applyBorder="1" applyAlignment="1" applyProtection="1">
      <alignment horizontal="left" vertical="top" wrapText="1"/>
      <protection locked="0"/>
    </xf>
    <xf numFmtId="0" fontId="0" fillId="19" borderId="0" xfId="0" applyFill="1"/>
    <xf numFmtId="0" fontId="3" fillId="19" borderId="3" xfId="0" applyFont="1" applyFill="1" applyBorder="1" applyAlignment="1">
      <alignment horizontal="left" vertical="center"/>
    </xf>
    <xf numFmtId="0" fontId="7" fillId="19" borderId="37" xfId="1" applyNumberFormat="1" applyFill="1" applyBorder="1" applyAlignment="1" applyProtection="1">
      <alignment horizontal="right" vertical="center"/>
    </xf>
    <xf numFmtId="0" fontId="9" fillId="19" borderId="13" xfId="0" applyFont="1" applyFill="1" applyBorder="1" applyAlignment="1">
      <alignment vertical="center"/>
    </xf>
    <xf numFmtId="0" fontId="4" fillId="0" borderId="78" xfId="0" applyFont="1" applyBorder="1" applyAlignment="1">
      <alignment horizontal="left" vertical="top" wrapText="1"/>
    </xf>
    <xf numFmtId="170" fontId="4" fillId="0" borderId="0" xfId="0" applyNumberFormat="1" applyFont="1" applyAlignment="1">
      <alignment vertical="center"/>
    </xf>
    <xf numFmtId="0" fontId="33" fillId="0" borderId="0" xfId="0" applyFont="1" applyAlignment="1">
      <alignment vertical="center"/>
    </xf>
    <xf numFmtId="3" fontId="33" fillId="0" borderId="0" xfId="0" applyNumberFormat="1" applyFont="1" applyAlignment="1">
      <alignment vertical="center"/>
    </xf>
    <xf numFmtId="0" fontId="33" fillId="0" borderId="0" xfId="0" applyFont="1" applyAlignment="1">
      <alignment horizontal="right" vertical="center"/>
    </xf>
    <xf numFmtId="49" fontId="4" fillId="19" borderId="39" xfId="0" applyNumberFormat="1" applyFont="1" applyFill="1" applyBorder="1" applyAlignment="1">
      <alignment vertical="center"/>
    </xf>
    <xf numFmtId="49" fontId="4" fillId="19" borderId="2"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4" fillId="19" borderId="35" xfId="0" applyNumberFormat="1" applyFont="1" applyFill="1" applyBorder="1" applyAlignment="1" applyProtection="1">
      <alignment horizontal="left" vertical="center"/>
      <protection locked="0"/>
    </xf>
    <xf numFmtId="49" fontId="4" fillId="19" borderId="8"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3" fontId="4" fillId="19" borderId="32" xfId="0" applyNumberFormat="1" applyFont="1" applyFill="1" applyBorder="1" applyAlignment="1" applyProtection="1">
      <alignment horizontal="right" vertical="center"/>
      <protection locked="0"/>
    </xf>
    <xf numFmtId="3" fontId="4" fillId="19" borderId="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49" fontId="4" fillId="0" borderId="0" xfId="0" applyNumberFormat="1" applyFont="1" applyAlignment="1" applyProtection="1">
      <alignment horizontal="right" vertical="center"/>
      <protection locked="0"/>
    </xf>
    <xf numFmtId="49" fontId="4" fillId="0" borderId="0" xfId="0" applyNumberFormat="1" applyFont="1" applyAlignment="1" applyProtection="1">
      <alignment horizontal="left" vertical="center"/>
      <protection locked="0"/>
    </xf>
    <xf numFmtId="1" fontId="4" fillId="0" borderId="0" xfId="0" applyNumberFormat="1" applyFont="1" applyAlignment="1" applyProtection="1">
      <alignment horizontal="right" vertical="center"/>
      <protection locked="0"/>
    </xf>
    <xf numFmtId="3" fontId="4" fillId="0" borderId="0" xfId="0" applyNumberFormat="1" applyFont="1" applyAlignment="1" applyProtection="1">
      <alignment horizontal="right" vertical="center"/>
      <protection locked="0"/>
    </xf>
    <xf numFmtId="3" fontId="0" fillId="0" borderId="0" xfId="0" applyNumberFormat="1" applyAlignment="1" applyProtection="1">
      <alignment vertical="center"/>
      <protection locked="0"/>
    </xf>
    <xf numFmtId="3"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49" fontId="4" fillId="0" borderId="0" xfId="0" applyNumberFormat="1" applyFont="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center"/>
      <protection locked="0"/>
    </xf>
    <xf numFmtId="49" fontId="4" fillId="8" borderId="12" xfId="0" applyNumberFormat="1" applyFont="1" applyFill="1" applyBorder="1" applyAlignment="1">
      <alignment horizontal="left" vertical="center" wrapText="1"/>
    </xf>
    <xf numFmtId="49" fontId="4" fillId="8" borderId="3" xfId="0" applyNumberFormat="1" applyFont="1" applyFill="1" applyBorder="1" applyAlignment="1">
      <alignment horizontal="left" vertical="center" wrapText="1"/>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39" xfId="0" applyFont="1" applyBorder="1" applyAlignment="1">
      <alignment horizontal="left" vertical="top" wrapText="1"/>
    </xf>
    <xf numFmtId="49" fontId="4" fillId="0" borderId="32" xfId="0" applyNumberFormat="1"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34" xfId="0" applyFont="1" applyBorder="1" applyAlignment="1">
      <alignment horizontal="left" vertical="center"/>
    </xf>
    <xf numFmtId="49" fontId="4" fillId="2" borderId="1" xfId="0" applyNumberFormat="1" applyFont="1" applyFill="1" applyBorder="1" applyAlignment="1" applyProtection="1">
      <alignment horizontal="left" vertical="center"/>
      <protection locked="0"/>
    </xf>
    <xf numFmtId="49" fontId="4" fillId="0" borderId="34" xfId="0" applyNumberFormat="1" applyFont="1" applyBorder="1" applyAlignment="1" applyProtection="1">
      <alignment horizontal="left" vertical="center"/>
      <protection locked="0"/>
    </xf>
    <xf numFmtId="49" fontId="4" fillId="0" borderId="30" xfId="0" applyNumberFormat="1"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2" borderId="1" xfId="0" applyFont="1" applyFill="1" applyBorder="1" applyAlignment="1" applyProtection="1">
      <alignment horizontal="left" vertical="center"/>
      <protection locked="0"/>
    </xf>
    <xf numFmtId="0" fontId="4" fillId="0" borderId="34" xfId="0" applyFont="1" applyBorder="1" applyAlignment="1" applyProtection="1">
      <alignment horizontal="left" vertical="center"/>
      <protection locked="0"/>
    </xf>
    <xf numFmtId="49" fontId="4" fillId="0" borderId="71" xfId="0" applyNumberFormat="1" applyFont="1" applyBorder="1" applyAlignment="1">
      <alignment horizontal="left" vertical="center"/>
    </xf>
    <xf numFmtId="49" fontId="4" fillId="0" borderId="49" xfId="0" applyNumberFormat="1" applyFont="1" applyBorder="1" applyAlignment="1">
      <alignment horizontal="left" vertical="center"/>
    </xf>
    <xf numFmtId="0" fontId="4" fillId="0" borderId="71" xfId="0" applyFont="1" applyBorder="1" applyAlignment="1">
      <alignment horizontal="left" vertical="center"/>
    </xf>
    <xf numFmtId="0" fontId="4" fillId="0" borderId="49" xfId="0" applyFont="1" applyBorder="1" applyAlignment="1">
      <alignment horizontal="left" vertical="center"/>
    </xf>
    <xf numFmtId="49" fontId="4" fillId="0" borderId="29" xfId="0" applyNumberFormat="1" applyFont="1" applyBorder="1" applyAlignment="1">
      <alignment horizontal="left" vertical="center"/>
    </xf>
    <xf numFmtId="0" fontId="4" fillId="0" borderId="29" xfId="0"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xf>
    <xf numFmtId="0" fontId="3" fillId="0" borderId="34" xfId="0" applyFont="1" applyBorder="1" applyAlignment="1">
      <alignment horizontal="left" vertical="center"/>
    </xf>
    <xf numFmtId="49" fontId="4"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34" xfId="0" applyFont="1" applyFill="1" applyBorder="1" applyAlignment="1" applyProtection="1">
      <alignment horizontal="left" vertical="center"/>
      <protection locked="0"/>
    </xf>
    <xf numFmtId="0" fontId="7" fillId="2" borderId="1" xfId="1" applyFill="1" applyBorder="1" applyAlignment="1" applyProtection="1">
      <alignment horizontal="left" vertical="center"/>
      <protection locked="0"/>
    </xf>
    <xf numFmtId="49" fontId="4" fillId="0" borderId="0" xfId="0" applyNumberFormat="1" applyFont="1" applyAlignment="1">
      <alignment horizontal="left" vertical="center"/>
    </xf>
    <xf numFmtId="49" fontId="4" fillId="2" borderId="34" xfId="0" applyNumberFormat="1" applyFont="1" applyFill="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30" xfId="0" applyFont="1" applyBorder="1" applyAlignment="1">
      <alignment vertical="center"/>
    </xf>
    <xf numFmtId="0" fontId="4" fillId="2" borderId="30" xfId="0" applyFont="1" applyFill="1" applyBorder="1" applyAlignment="1" applyProtection="1">
      <alignment horizontal="left" vertical="center"/>
      <protection locked="0"/>
    </xf>
    <xf numFmtId="0" fontId="0" fillId="0" borderId="30" xfId="0"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2" borderId="32" xfId="0" applyFont="1" applyFill="1" applyBorder="1" applyAlignment="1" applyProtection="1">
      <alignment vertical="center"/>
      <protection locked="0"/>
    </xf>
    <xf numFmtId="0" fontId="0" fillId="2" borderId="32" xfId="0" applyFill="1" applyBorder="1" applyAlignment="1" applyProtection="1">
      <alignment vertical="center"/>
      <protection locked="0"/>
    </xf>
    <xf numFmtId="0" fontId="0" fillId="0" borderId="32" xfId="0" applyBorder="1" applyAlignment="1" applyProtection="1">
      <alignment vertical="center"/>
      <protection locked="0"/>
    </xf>
    <xf numFmtId="0" fontId="0" fillId="0" borderId="32" xfId="0" applyBorder="1" applyAlignment="1">
      <alignment horizontal="right" vertical="center"/>
    </xf>
    <xf numFmtId="0" fontId="0" fillId="0" borderId="32" xfId="0" applyBorder="1" applyAlignment="1">
      <alignment vertical="center"/>
    </xf>
    <xf numFmtId="0" fontId="4" fillId="0" borderId="32" xfId="0" applyFont="1" applyBorder="1" applyAlignment="1">
      <alignment horizontal="right" vertical="center"/>
    </xf>
    <xf numFmtId="0" fontId="4" fillId="0" borderId="31" xfId="0" applyFont="1" applyBorder="1" applyAlignment="1">
      <alignment vertical="center"/>
    </xf>
    <xf numFmtId="49" fontId="4" fillId="2" borderId="30" xfId="0" applyNumberFormat="1" applyFont="1" applyFill="1" applyBorder="1" applyAlignment="1" applyProtection="1">
      <alignment vertical="center"/>
      <protection locked="0"/>
    </xf>
    <xf numFmtId="49" fontId="4" fillId="2" borderId="32" xfId="0" applyNumberFormat="1" applyFont="1" applyFill="1" applyBorder="1" applyAlignment="1" applyProtection="1">
      <alignment vertical="center"/>
      <protection locked="0"/>
    </xf>
    <xf numFmtId="49" fontId="4" fillId="0" borderId="32" xfId="0" applyNumberFormat="1" applyFont="1" applyBorder="1" applyAlignment="1">
      <alignment vertical="center"/>
    </xf>
    <xf numFmtId="1" fontId="4" fillId="2" borderId="30" xfId="0" applyNumberFormat="1" applyFont="1" applyFill="1" applyBorder="1" applyAlignment="1" applyProtection="1">
      <alignment horizontal="center" vertical="center"/>
      <protection locked="0"/>
    </xf>
    <xf numFmtId="1" fontId="0" fillId="2" borderId="30" xfId="0" applyNumberFormat="1" applyFill="1" applyBorder="1" applyAlignment="1" applyProtection="1">
      <alignment horizontal="center" vertical="center"/>
      <protection locked="0"/>
    </xf>
    <xf numFmtId="0" fontId="0" fillId="0" borderId="30" xfId="0" applyBorder="1" applyAlignment="1">
      <alignment vertical="center"/>
    </xf>
    <xf numFmtId="0" fontId="4" fillId="0" borderId="1" xfId="0" applyFont="1" applyBorder="1" applyAlignment="1">
      <alignment vertical="center"/>
    </xf>
    <xf numFmtId="0" fontId="4" fillId="0" borderId="34" xfId="0" applyFont="1" applyBorder="1" applyAlignment="1">
      <alignment vertical="center"/>
    </xf>
    <xf numFmtId="1" fontId="4" fillId="2" borderId="1" xfId="0" applyNumberFormat="1" applyFont="1" applyFill="1" applyBorder="1" applyAlignment="1" applyProtection="1">
      <alignment horizontal="center" vertical="center"/>
      <protection locked="0"/>
    </xf>
    <xf numFmtId="1" fontId="0" fillId="2" borderId="1" xfId="0" applyNumberFormat="1" applyFill="1" applyBorder="1" applyAlignment="1" applyProtection="1">
      <alignment horizontal="center" vertical="center"/>
      <protection locked="0"/>
    </xf>
    <xf numFmtId="0" fontId="0" fillId="0" borderId="1" xfId="0" applyBorder="1" applyAlignment="1">
      <alignment vertical="center"/>
    </xf>
    <xf numFmtId="0" fontId="4" fillId="0" borderId="3" xfId="0" applyFont="1" applyBorder="1" applyAlignment="1">
      <alignment horizontal="left" vertical="center"/>
    </xf>
    <xf numFmtId="0" fontId="4" fillId="0" borderId="37" xfId="0" applyFont="1" applyBorder="1" applyAlignment="1">
      <alignment horizontal="left" vertical="center"/>
    </xf>
    <xf numFmtId="0" fontId="8" fillId="9" borderId="3" xfId="0" quotePrefix="1" applyFont="1" applyFill="1" applyBorder="1" applyAlignment="1">
      <alignment horizontal="left" vertical="center" wrapText="1"/>
    </xf>
    <xf numFmtId="0" fontId="4" fillId="0" borderId="3" xfId="0" applyFont="1" applyBorder="1" applyAlignment="1">
      <alignment vertical="center"/>
    </xf>
    <xf numFmtId="0" fontId="4" fillId="0" borderId="37" xfId="0" applyFont="1" applyBorder="1" applyAlignment="1">
      <alignment vertical="center"/>
    </xf>
    <xf numFmtId="49" fontId="4" fillId="2" borderId="3" xfId="0" applyNumberFormat="1" applyFont="1" applyFill="1" applyBorder="1" applyAlignment="1" applyProtection="1">
      <alignment horizontal="left" vertical="center"/>
      <protection locked="0"/>
    </xf>
    <xf numFmtId="0" fontId="0" fillId="2" borderId="3" xfId="0" applyFill="1" applyBorder="1" applyAlignment="1" applyProtection="1">
      <alignment vertical="center"/>
      <protection locked="0"/>
    </xf>
    <xf numFmtId="0" fontId="0" fillId="0" borderId="35" xfId="0" applyBorder="1" applyAlignment="1">
      <alignment vertical="center"/>
    </xf>
    <xf numFmtId="49" fontId="4" fillId="8" borderId="32" xfId="0" applyNumberFormat="1" applyFont="1" applyFill="1" applyBorder="1" applyAlignment="1" applyProtection="1">
      <alignment horizontal="left" vertical="center"/>
      <protection locked="0"/>
    </xf>
    <xf numFmtId="49" fontId="4" fillId="8" borderId="30"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37" xfId="0" applyFont="1" applyBorder="1" applyAlignment="1">
      <alignment horizontal="left" vertical="center"/>
    </xf>
    <xf numFmtId="0" fontId="5" fillId="0" borderId="29" xfId="0" applyFont="1" applyBorder="1" applyAlignment="1">
      <alignment horizontal="left" vertical="center"/>
    </xf>
    <xf numFmtId="0" fontId="0" fillId="4" borderId="39" xfId="0" applyFill="1" applyBorder="1" applyAlignment="1" applyProtection="1">
      <alignment horizontal="left" vertical="center"/>
      <protection locked="0"/>
    </xf>
    <xf numFmtId="49" fontId="4" fillId="4" borderId="39" xfId="0" applyNumberFormat="1" applyFont="1" applyFill="1" applyBorder="1" applyAlignment="1" applyProtection="1">
      <alignment horizontal="left" vertical="center"/>
      <protection locked="0"/>
    </xf>
    <xf numFmtId="0" fontId="8" fillId="9" borderId="39" xfId="0" quotePrefix="1" applyFont="1" applyFill="1" applyBorder="1" applyAlignment="1">
      <alignment horizontal="left" vertical="center"/>
    </xf>
    <xf numFmtId="0" fontId="8" fillId="9" borderId="29" xfId="0" quotePrefix="1" applyFont="1" applyFill="1" applyBorder="1" applyAlignment="1">
      <alignment horizontal="left" vertical="center"/>
    </xf>
    <xf numFmtId="0" fontId="8" fillId="9" borderId="29" xfId="0" applyFont="1" applyFill="1" applyBorder="1" applyAlignment="1">
      <alignment horizontal="left" vertical="center"/>
    </xf>
    <xf numFmtId="49" fontId="4" fillId="4" borderId="32" xfId="0" applyNumberFormat="1" applyFont="1" applyFill="1" applyBorder="1" applyAlignment="1" applyProtection="1">
      <alignment horizontal="left" vertical="center"/>
      <protection locked="0"/>
    </xf>
    <xf numFmtId="49" fontId="21" fillId="0" borderId="39" xfId="0" applyNumberFormat="1" applyFont="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45" xfId="0" applyNumberFormat="1" applyFont="1" applyFill="1" applyBorder="1" applyAlignment="1" applyProtection="1">
      <alignment horizontal="left" vertical="center"/>
      <protection locked="0"/>
    </xf>
    <xf numFmtId="1" fontId="4" fillId="2" borderId="24" xfId="0" applyNumberFormat="1" applyFont="1" applyFill="1" applyBorder="1" applyAlignment="1" applyProtection="1">
      <alignment horizontal="right" vertical="center"/>
      <protection locked="0"/>
    </xf>
    <xf numFmtId="1" fontId="4" fillId="2" borderId="1" xfId="0" applyNumberFormat="1" applyFont="1" applyFill="1" applyBorder="1" applyAlignment="1" applyProtection="1">
      <alignment horizontal="right" vertical="center"/>
      <protection locked="0"/>
    </xf>
    <xf numFmtId="1" fontId="4" fillId="2" borderId="45" xfId="0" applyNumberFormat="1" applyFont="1" applyFill="1" applyBorder="1" applyAlignment="1" applyProtection="1">
      <alignment horizontal="right" vertical="center"/>
      <protection locked="0"/>
    </xf>
    <xf numFmtId="3" fontId="4" fillId="2" borderId="24"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right" vertical="center"/>
      <protection locked="0"/>
    </xf>
    <xf numFmtId="3" fontId="0" fillId="2" borderId="1" xfId="0" applyNumberFormat="1" applyFill="1" applyBorder="1" applyAlignment="1" applyProtection="1">
      <alignment vertical="center"/>
      <protection locked="0"/>
    </xf>
    <xf numFmtId="3" fontId="0" fillId="2" borderId="24" xfId="0" applyNumberFormat="1"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3" fontId="0" fillId="2" borderId="34" xfId="0" applyNumberForma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4" fillId="2" borderId="24" xfId="0" applyNumberFormat="1" applyFont="1" applyFill="1" applyBorder="1" applyAlignment="1" applyProtection="1">
      <alignment horizontal="center" vertical="center"/>
      <protection locked="0"/>
    </xf>
    <xf numFmtId="49" fontId="0" fillId="2" borderId="1" xfId="0" applyNumberFormat="1"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4" fillId="2" borderId="1" xfId="0" applyNumberFormat="1" applyFont="1" applyFill="1" applyBorder="1" applyAlignment="1" applyProtection="1">
      <alignment horizontal="center" vertical="center"/>
      <protection locked="0"/>
    </xf>
    <xf numFmtId="49" fontId="4" fillId="2" borderId="34"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left" vertical="center"/>
      <protection locked="0"/>
    </xf>
    <xf numFmtId="49" fontId="4" fillId="2" borderId="32" xfId="0" applyNumberFormat="1" applyFont="1" applyFill="1" applyBorder="1" applyAlignment="1" applyProtection="1">
      <alignment horizontal="left" vertical="center"/>
      <protection locked="0"/>
    </xf>
    <xf numFmtId="49" fontId="4" fillId="2" borderId="35" xfId="0" applyNumberFormat="1" applyFont="1" applyFill="1" applyBorder="1" applyAlignment="1" applyProtection="1">
      <alignment horizontal="left" vertical="center"/>
      <protection locked="0"/>
    </xf>
    <xf numFmtId="1" fontId="4" fillId="2" borderId="2" xfId="0" applyNumberFormat="1" applyFont="1" applyFill="1" applyBorder="1" applyAlignment="1" applyProtection="1">
      <alignment horizontal="right" vertical="center"/>
      <protection locked="0"/>
    </xf>
    <xf numFmtId="1" fontId="4" fillId="2" borderId="32" xfId="0" applyNumberFormat="1" applyFont="1" applyFill="1" applyBorder="1" applyAlignment="1" applyProtection="1">
      <alignment horizontal="right" vertical="center"/>
      <protection locked="0"/>
    </xf>
    <xf numFmtId="1" fontId="4" fillId="2" borderId="35" xfId="0" applyNumberFormat="1" applyFont="1" applyFill="1" applyBorder="1" applyAlignment="1" applyProtection="1">
      <alignment horizontal="right" vertical="center"/>
      <protection locked="0"/>
    </xf>
    <xf numFmtId="3" fontId="4" fillId="2" borderId="2" xfId="0" applyNumberFormat="1" applyFont="1" applyFill="1" applyBorder="1" applyAlignment="1" applyProtection="1">
      <alignment horizontal="right" vertical="center"/>
      <protection locked="0"/>
    </xf>
    <xf numFmtId="3" fontId="4" fillId="2" borderId="32" xfId="0" applyNumberFormat="1" applyFont="1" applyFill="1" applyBorder="1" applyAlignment="1" applyProtection="1">
      <alignment horizontal="right" vertical="center"/>
      <protection locked="0"/>
    </xf>
    <xf numFmtId="3" fontId="0" fillId="2" borderId="32" xfId="0" applyNumberFormat="1" applyFill="1" applyBorder="1" applyAlignment="1" applyProtection="1">
      <alignment vertical="center"/>
      <protection locked="0"/>
    </xf>
    <xf numFmtId="3" fontId="0" fillId="2" borderId="2" xfId="0" applyNumberFormat="1" applyFill="1" applyBorder="1" applyAlignment="1" applyProtection="1">
      <alignment horizontal="center" vertical="center"/>
      <protection locked="0"/>
    </xf>
    <xf numFmtId="3" fontId="0" fillId="2" borderId="32" xfId="0" applyNumberFormat="1" applyFill="1" applyBorder="1" applyAlignment="1" applyProtection="1">
      <alignment horizontal="center" vertical="center"/>
      <protection locked="0"/>
    </xf>
    <xf numFmtId="3" fontId="0" fillId="2" borderId="33" xfId="0" applyNumberForma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49" fontId="0" fillId="2" borderId="35" xfId="0" applyNumberFormat="1" applyFill="1" applyBorder="1" applyAlignment="1" applyProtection="1">
      <alignment horizontal="center" vertical="center"/>
      <protection locked="0"/>
    </xf>
    <xf numFmtId="49" fontId="4" fillId="2" borderId="32" xfId="0" applyNumberFormat="1" applyFont="1" applyFill="1" applyBorder="1" applyAlignment="1" applyProtection="1">
      <alignment horizontal="center" vertical="center"/>
      <protection locked="0"/>
    </xf>
    <xf numFmtId="49" fontId="4" fillId="2" borderId="33" xfId="0" applyNumberFormat="1" applyFont="1" applyFill="1" applyBorder="1" applyAlignment="1" applyProtection="1">
      <alignment horizontal="center" vertical="center"/>
      <protection locked="0"/>
    </xf>
    <xf numFmtId="3" fontId="4" fillId="0" borderId="53" xfId="0" applyNumberFormat="1" applyFont="1" applyBorder="1" applyAlignment="1">
      <alignment horizontal="right" vertical="center"/>
    </xf>
    <xf numFmtId="3" fontId="4" fillId="0" borderId="4" xfId="0" applyNumberFormat="1" applyFont="1" applyBorder="1" applyAlignment="1">
      <alignment horizontal="right" vertical="center"/>
    </xf>
    <xf numFmtId="0" fontId="0" fillId="0" borderId="4" xfId="0" applyBorder="1"/>
    <xf numFmtId="49" fontId="4" fillId="0" borderId="8"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0" fillId="0" borderId="35" xfId="0" applyBorder="1" applyAlignment="1">
      <alignment horizontal="center" vertical="center"/>
    </xf>
    <xf numFmtId="49" fontId="4" fillId="0" borderId="53" xfId="0" applyNumberFormat="1" applyFont="1" applyBorder="1" applyAlignment="1">
      <alignment horizontal="left" vertical="center"/>
    </xf>
    <xf numFmtId="0" fontId="0" fillId="0" borderId="82" xfId="0" applyBorder="1"/>
    <xf numFmtId="3" fontId="4" fillId="0" borderId="5" xfId="0" applyNumberFormat="1" applyFont="1" applyBorder="1" applyAlignment="1">
      <alignment horizontal="right" vertical="center"/>
    </xf>
    <xf numFmtId="3" fontId="4" fillId="0" borderId="30" xfId="0" applyNumberFormat="1" applyFont="1" applyBorder="1" applyAlignment="1">
      <alignment horizontal="right" vertical="center"/>
    </xf>
    <xf numFmtId="0" fontId="0" fillId="0" borderId="30" xfId="0" applyBorder="1"/>
    <xf numFmtId="49" fontId="4" fillId="0" borderId="7"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0" fillId="0" borderId="44" xfId="0" applyBorder="1" applyAlignment="1">
      <alignment horizontal="center" vertical="center"/>
    </xf>
    <xf numFmtId="49" fontId="4" fillId="0" borderId="5" xfId="0" applyNumberFormat="1" applyFont="1" applyBorder="1" applyAlignment="1">
      <alignment horizontal="left" vertical="center"/>
    </xf>
    <xf numFmtId="0" fontId="0" fillId="0" borderId="44" xfId="0" applyBorder="1"/>
    <xf numFmtId="3" fontId="4" fillId="0" borderId="2" xfId="0" applyNumberFormat="1" applyFont="1" applyBorder="1" applyAlignment="1">
      <alignment horizontal="right" vertical="center"/>
    </xf>
    <xf numFmtId="3" fontId="4" fillId="0" borderId="32" xfId="0" applyNumberFormat="1" applyFont="1" applyBorder="1" applyAlignment="1">
      <alignment horizontal="right" vertical="center"/>
    </xf>
    <xf numFmtId="0" fontId="0" fillId="0" borderId="32" xfId="0" applyBorder="1"/>
    <xf numFmtId="49" fontId="4" fillId="0" borderId="2" xfId="0" applyNumberFormat="1" applyFont="1" applyBorder="1" applyAlignment="1">
      <alignment horizontal="left" vertical="center"/>
    </xf>
    <xf numFmtId="0" fontId="0" fillId="0" borderId="35" xfId="0" applyBorder="1"/>
    <xf numFmtId="0" fontId="4" fillId="0" borderId="12" xfId="0" applyFont="1" applyBorder="1" applyAlignment="1">
      <alignment horizontal="left" vertical="center"/>
    </xf>
    <xf numFmtId="0" fontId="4" fillId="0" borderId="83" xfId="0" applyFont="1" applyBorder="1" applyAlignment="1">
      <alignment horizontal="left" vertical="center"/>
    </xf>
    <xf numFmtId="0" fontId="4" fillId="0" borderId="5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3" xfId="0" applyFont="1" applyBorder="1" applyAlignment="1">
      <alignment horizontal="center" vertical="center" wrapText="1"/>
    </xf>
    <xf numFmtId="0" fontId="0" fillId="0" borderId="3" xfId="0" applyBorder="1" applyAlignment="1">
      <alignment horizontal="center"/>
    </xf>
    <xf numFmtId="0" fontId="0" fillId="0" borderId="37" xfId="0" applyBorder="1" applyAlignment="1">
      <alignment horizontal="center"/>
    </xf>
    <xf numFmtId="0" fontId="4" fillId="0" borderId="12" xfId="0" applyFont="1" applyBorder="1" applyAlignment="1">
      <alignment horizontal="center" vertical="center" wrapText="1"/>
    </xf>
    <xf numFmtId="0" fontId="0" fillId="0" borderId="83" xfId="0" applyBorder="1" applyAlignment="1">
      <alignment horizontal="center"/>
    </xf>
    <xf numFmtId="0" fontId="0" fillId="0" borderId="57" xfId="0"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57" xfId="0" applyBorder="1" applyAlignment="1">
      <alignment horizontal="center" vertical="center" wrapText="1"/>
    </xf>
    <xf numFmtId="0" fontId="0" fillId="0" borderId="3" xfId="0" applyBorder="1" applyAlignment="1">
      <alignment horizontal="center" vertical="center" wrapText="1"/>
    </xf>
    <xf numFmtId="0" fontId="0" fillId="0" borderId="37" xfId="0"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2" xfId="0" applyFont="1" applyBorder="1" applyAlignment="1">
      <alignment horizontal="left" vertical="center"/>
    </xf>
    <xf numFmtId="49" fontId="4" fillId="2" borderId="24" xfId="0" applyNumberFormat="1" applyFont="1" applyFill="1" applyBorder="1" applyAlignment="1" applyProtection="1">
      <alignment horizontal="left" vertical="center"/>
      <protection locked="0"/>
    </xf>
    <xf numFmtId="0" fontId="0" fillId="0" borderId="5" xfId="0" applyBorder="1" applyAlignment="1">
      <alignment horizontal="left"/>
    </xf>
    <xf numFmtId="0" fontId="0" fillId="0" borderId="30" xfId="0" applyBorder="1" applyAlignment="1">
      <alignment horizontal="left"/>
    </xf>
    <xf numFmtId="0" fontId="0" fillId="0" borderId="44" xfId="0" applyBorder="1" applyAlignment="1">
      <alignment horizontal="left"/>
    </xf>
    <xf numFmtId="49" fontId="4" fillId="0" borderId="5" xfId="0" applyNumberFormat="1" applyFont="1" applyBorder="1" applyAlignment="1">
      <alignment horizontal="right" vertical="center"/>
    </xf>
    <xf numFmtId="49" fontId="4" fillId="0" borderId="30" xfId="0" applyNumberFormat="1" applyFont="1" applyBorder="1" applyAlignment="1">
      <alignment horizontal="right" vertical="center"/>
    </xf>
    <xf numFmtId="0" fontId="0" fillId="0" borderId="7" xfId="0" applyBorder="1" applyAlignment="1">
      <alignment horizontal="center" vertical="center"/>
    </xf>
    <xf numFmtId="0" fontId="0" fillId="0" borderId="30" xfId="0" applyBorder="1" applyAlignment="1">
      <alignment horizontal="center" vertical="center"/>
    </xf>
    <xf numFmtId="49" fontId="4" fillId="0" borderId="5" xfId="0" applyNumberFormat="1" applyFont="1" applyBorder="1" applyAlignment="1">
      <alignment vertical="center"/>
    </xf>
    <xf numFmtId="49" fontId="4" fillId="0" borderId="31" xfId="0" applyNumberFormat="1" applyFont="1" applyBorder="1" applyAlignment="1">
      <alignment horizontal="left" vertical="center"/>
    </xf>
    <xf numFmtId="0" fontId="4" fillId="19" borderId="6" xfId="0" applyFont="1" applyFill="1" applyBorder="1" applyAlignment="1" applyProtection="1">
      <alignment horizontal="center" vertical="center"/>
      <protection locked="0"/>
    </xf>
    <xf numFmtId="0" fontId="4" fillId="19" borderId="1" xfId="0" applyFont="1" applyFill="1" applyBorder="1" applyAlignment="1" applyProtection="1">
      <alignment horizontal="center" vertical="center"/>
      <protection locked="0"/>
    </xf>
    <xf numFmtId="0" fontId="0" fillId="19" borderId="45" xfId="0" applyFill="1" applyBorder="1" applyAlignment="1" applyProtection="1">
      <alignment horizontal="center" vertical="center"/>
      <protection locked="0"/>
    </xf>
    <xf numFmtId="49" fontId="4" fillId="19" borderId="24"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vertical="center"/>
      <protection locked="0"/>
    </xf>
    <xf numFmtId="49" fontId="0" fillId="19" borderId="45" xfId="0" applyNumberFormat="1" applyFill="1" applyBorder="1" applyAlignment="1" applyProtection="1">
      <alignment horizontal="center" vertical="center"/>
      <protection locked="0"/>
    </xf>
    <xf numFmtId="49" fontId="4" fillId="19" borderId="1" xfId="0" applyNumberFormat="1" applyFont="1" applyFill="1" applyBorder="1" applyAlignment="1" applyProtection="1">
      <alignment horizontal="center" vertical="center"/>
      <protection locked="0"/>
    </xf>
    <xf numFmtId="49" fontId="4" fillId="19" borderId="34" xfId="0" applyNumberFormat="1" applyFont="1" applyFill="1" applyBorder="1" applyAlignment="1" applyProtection="1">
      <alignment horizontal="center" vertical="center"/>
      <protection locked="0"/>
    </xf>
    <xf numFmtId="3" fontId="4" fillId="19" borderId="2" xfId="0" applyNumberFormat="1" applyFont="1" applyFill="1" applyBorder="1" applyAlignment="1" applyProtection="1">
      <alignment horizontal="right" vertical="center"/>
      <protection locked="0"/>
    </xf>
    <xf numFmtId="3" fontId="4" fillId="19" borderId="32" xfId="0" applyNumberFormat="1" applyFont="1" applyFill="1" applyBorder="1" applyAlignment="1" applyProtection="1">
      <alignment horizontal="right" vertical="center"/>
      <protection locked="0"/>
    </xf>
    <xf numFmtId="3" fontId="0" fillId="19" borderId="32" xfId="0" applyNumberFormat="1" applyFill="1" applyBorder="1" applyAlignment="1" applyProtection="1">
      <alignment vertical="center"/>
      <protection locked="0"/>
    </xf>
    <xf numFmtId="3" fontId="0" fillId="19" borderId="2" xfId="0" applyNumberFormat="1" applyFill="1" applyBorder="1" applyAlignment="1" applyProtection="1">
      <alignment horizontal="center" vertical="center"/>
      <protection locked="0"/>
    </xf>
    <xf numFmtId="3" fontId="0" fillId="19" borderId="32" xfId="0" applyNumberFormat="1" applyFill="1" applyBorder="1" applyAlignment="1" applyProtection="1">
      <alignment horizontal="center" vertical="center"/>
      <protection locked="0"/>
    </xf>
    <xf numFmtId="3" fontId="0" fillId="19" borderId="33" xfId="0" applyNumberFormat="1" applyFill="1" applyBorder="1" applyAlignment="1" applyProtection="1">
      <alignment horizontal="center" vertical="center"/>
      <protection locked="0"/>
    </xf>
    <xf numFmtId="0" fontId="4" fillId="19" borderId="8" xfId="0" applyFont="1" applyFill="1" applyBorder="1" applyAlignment="1" applyProtection="1">
      <alignment horizontal="center" vertical="center"/>
      <protection locked="0"/>
    </xf>
    <xf numFmtId="0" fontId="4" fillId="19" borderId="32" xfId="0" applyFont="1" applyFill="1" applyBorder="1" applyAlignment="1" applyProtection="1">
      <alignment horizontal="center" vertical="center"/>
      <protection locked="0"/>
    </xf>
    <xf numFmtId="0" fontId="0" fillId="19" borderId="35" xfId="0" applyFill="1" applyBorder="1" applyAlignment="1" applyProtection="1">
      <alignment horizontal="center" vertical="center"/>
      <protection locked="0"/>
    </xf>
    <xf numFmtId="49" fontId="4" fillId="19" borderId="2"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vertical="center"/>
      <protection locked="0"/>
    </xf>
    <xf numFmtId="49" fontId="0" fillId="19" borderId="35" xfId="0" applyNumberFormat="1" applyFill="1" applyBorder="1" applyAlignment="1" applyProtection="1">
      <alignment horizontal="center" vertical="center"/>
      <protection locked="0"/>
    </xf>
    <xf numFmtId="49" fontId="4" fillId="19" borderId="32" xfId="0" applyNumberFormat="1" applyFont="1" applyFill="1" applyBorder="1" applyAlignment="1" applyProtection="1">
      <alignment horizontal="center" vertical="center"/>
      <protection locked="0"/>
    </xf>
    <xf numFmtId="49" fontId="4" fillId="19" borderId="33" xfId="0" applyNumberFormat="1" applyFont="1" applyFill="1" applyBorder="1" applyAlignment="1" applyProtection="1">
      <alignment horizontal="center" vertical="center"/>
      <protection locked="0"/>
    </xf>
    <xf numFmtId="49" fontId="0" fillId="2" borderId="32" xfId="0" applyNumberFormat="1" applyFill="1" applyBorder="1" applyAlignment="1" applyProtection="1">
      <alignment horizontal="left" vertical="center"/>
      <protection locked="0"/>
    </xf>
    <xf numFmtId="49" fontId="0" fillId="2" borderId="33" xfId="0" applyNumberFormat="1" applyFill="1" applyBorder="1" applyAlignment="1" applyProtection="1">
      <alignment horizontal="left" vertical="center"/>
      <protection locked="0"/>
    </xf>
    <xf numFmtId="2" fontId="4" fillId="2" borderId="32" xfId="0" applyNumberFormat="1" applyFont="1" applyFill="1" applyBorder="1" applyAlignment="1" applyProtection="1">
      <alignment horizontal="right" vertical="center"/>
      <protection locked="0"/>
    </xf>
    <xf numFmtId="49" fontId="0" fillId="2" borderId="35" xfId="0" applyNumberForma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49" fontId="4" fillId="2" borderId="44" xfId="0" applyNumberFormat="1" applyFont="1" applyFill="1" applyBorder="1" applyAlignment="1" applyProtection="1">
      <alignment horizontal="left" vertical="center"/>
      <protection locked="0"/>
    </xf>
    <xf numFmtId="49" fontId="4" fillId="4" borderId="5" xfId="0" applyNumberFormat="1" applyFont="1" applyFill="1" applyBorder="1" applyAlignment="1" applyProtection="1">
      <alignment horizontal="left" vertical="center"/>
      <protection locked="0"/>
    </xf>
    <xf numFmtId="49" fontId="4" fillId="4" borderId="30" xfId="0" applyNumberFormat="1" applyFont="1" applyFill="1" applyBorder="1" applyAlignment="1" applyProtection="1">
      <alignment horizontal="left" vertical="center"/>
      <protection locked="0"/>
    </xf>
    <xf numFmtId="49" fontId="4" fillId="4" borderId="31" xfId="0" applyNumberFormat="1" applyFont="1" applyFill="1" applyBorder="1" applyAlignment="1" applyProtection="1">
      <alignment horizontal="left" vertical="center"/>
      <protection locked="0"/>
    </xf>
    <xf numFmtId="0" fontId="4" fillId="2" borderId="59" xfId="0" applyFont="1" applyFill="1"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4" fillId="19" borderId="5" xfId="0" applyNumberFormat="1" applyFont="1" applyFill="1" applyBorder="1" applyAlignment="1">
      <alignment horizontal="right" vertical="center"/>
    </xf>
    <xf numFmtId="3" fontId="4" fillId="19" borderId="30" xfId="0" applyNumberFormat="1" applyFont="1" applyFill="1" applyBorder="1" applyAlignment="1">
      <alignment horizontal="right" vertical="center"/>
    </xf>
    <xf numFmtId="0" fontId="0" fillId="19" borderId="30" xfId="0" applyFill="1" applyBorder="1"/>
    <xf numFmtId="49" fontId="4" fillId="19" borderId="7" xfId="0" applyNumberFormat="1" applyFont="1" applyFill="1" applyBorder="1" applyAlignment="1">
      <alignment horizontal="center" vertical="center"/>
    </xf>
    <xf numFmtId="49" fontId="4" fillId="19" borderId="30" xfId="0" applyNumberFormat="1" applyFont="1" applyFill="1" applyBorder="1" applyAlignment="1">
      <alignment horizontal="center" vertical="center"/>
    </xf>
    <xf numFmtId="0" fontId="0" fillId="19" borderId="44" xfId="0" applyFill="1" applyBorder="1" applyAlignment="1">
      <alignment horizontal="center" vertical="center"/>
    </xf>
    <xf numFmtId="49" fontId="4" fillId="19" borderId="5" xfId="0" applyNumberFormat="1" applyFont="1" applyFill="1" applyBorder="1" applyAlignment="1">
      <alignment horizontal="left" vertical="center"/>
    </xf>
    <xf numFmtId="0" fontId="0" fillId="19" borderId="44" xfId="0" applyFill="1" applyBorder="1"/>
    <xf numFmtId="49" fontId="4" fillId="19" borderId="6" xfId="0" applyNumberFormat="1" applyFont="1" applyFill="1" applyBorder="1" applyAlignment="1" applyProtection="1">
      <alignment horizontal="left" vertical="center"/>
      <protection locked="0"/>
    </xf>
    <xf numFmtId="49" fontId="4" fillId="19" borderId="1" xfId="0" applyNumberFormat="1" applyFont="1" applyFill="1" applyBorder="1" applyAlignment="1" applyProtection="1">
      <alignment horizontal="left" vertical="center"/>
      <protection locked="0"/>
    </xf>
    <xf numFmtId="49" fontId="4" fillId="19" borderId="45" xfId="0" applyNumberFormat="1" applyFont="1" applyFill="1" applyBorder="1" applyAlignment="1" applyProtection="1">
      <alignment horizontal="left" vertical="center"/>
      <protection locked="0"/>
    </xf>
    <xf numFmtId="1" fontId="4" fillId="19" borderId="24" xfId="0" applyNumberFormat="1" applyFont="1" applyFill="1" applyBorder="1" applyAlignment="1" applyProtection="1">
      <alignment horizontal="right" vertical="center"/>
      <protection locked="0"/>
    </xf>
    <xf numFmtId="1" fontId="4" fillId="19" borderId="1" xfId="0" applyNumberFormat="1" applyFont="1" applyFill="1" applyBorder="1" applyAlignment="1" applyProtection="1">
      <alignment horizontal="right" vertical="center"/>
      <protection locked="0"/>
    </xf>
    <xf numFmtId="1" fontId="4" fillId="19" borderId="45" xfId="0" applyNumberFormat="1" applyFont="1" applyFill="1" applyBorder="1" applyAlignment="1" applyProtection="1">
      <alignment horizontal="right" vertical="center"/>
      <protection locked="0"/>
    </xf>
    <xf numFmtId="3" fontId="4" fillId="19" borderId="24" xfId="0" applyNumberFormat="1" applyFont="1" applyFill="1" applyBorder="1" applyAlignment="1" applyProtection="1">
      <alignment horizontal="right" vertical="center"/>
      <protection locked="0"/>
    </xf>
    <xf numFmtId="3" fontId="4" fillId="19" borderId="1" xfId="0" applyNumberFormat="1" applyFont="1" applyFill="1" applyBorder="1" applyAlignment="1" applyProtection="1">
      <alignment horizontal="right" vertical="center"/>
      <protection locked="0"/>
    </xf>
    <xf numFmtId="3" fontId="0" fillId="19" borderId="1" xfId="0" applyNumberFormat="1" applyFill="1" applyBorder="1" applyAlignment="1" applyProtection="1">
      <alignment vertical="center"/>
      <protection locked="0"/>
    </xf>
    <xf numFmtId="3" fontId="0" fillId="19" borderId="24" xfId="0" applyNumberFormat="1" applyFill="1" applyBorder="1" applyAlignment="1" applyProtection="1">
      <alignment horizontal="center" vertical="center"/>
      <protection locked="0"/>
    </xf>
    <xf numFmtId="3" fontId="0" fillId="19" borderId="1" xfId="0" applyNumberFormat="1" applyFill="1" applyBorder="1" applyAlignment="1" applyProtection="1">
      <alignment horizontal="center" vertical="center"/>
      <protection locked="0"/>
    </xf>
    <xf numFmtId="3" fontId="0" fillId="19" borderId="34" xfId="0" applyNumberFormat="1" applyFill="1" applyBorder="1" applyAlignment="1" applyProtection="1">
      <alignment horizontal="center" vertical="center"/>
      <protection locked="0"/>
    </xf>
    <xf numFmtId="3" fontId="4" fillId="19" borderId="53" xfId="0" applyNumberFormat="1" applyFont="1" applyFill="1" applyBorder="1" applyAlignment="1">
      <alignment horizontal="right" vertical="center"/>
    </xf>
    <xf numFmtId="3" fontId="4" fillId="19" borderId="4" xfId="0" applyNumberFormat="1" applyFont="1" applyFill="1" applyBorder="1" applyAlignment="1">
      <alignment horizontal="right" vertical="center"/>
    </xf>
    <xf numFmtId="0" fontId="0" fillId="19" borderId="4" xfId="0" applyFill="1" applyBorder="1"/>
    <xf numFmtId="49" fontId="4" fillId="19" borderId="8" xfId="0" applyNumberFormat="1" applyFont="1" applyFill="1" applyBorder="1" applyAlignment="1">
      <alignment horizontal="center" vertical="center"/>
    </xf>
    <xf numFmtId="49" fontId="4" fillId="19" borderId="32" xfId="0" applyNumberFormat="1" applyFont="1" applyFill="1" applyBorder="1" applyAlignment="1">
      <alignment horizontal="center" vertical="center"/>
    </xf>
    <xf numFmtId="0" fontId="0" fillId="19" borderId="35" xfId="0" applyFill="1" applyBorder="1" applyAlignment="1">
      <alignment horizontal="center" vertical="center"/>
    </xf>
    <xf numFmtId="49" fontId="4" fillId="19" borderId="53" xfId="0" applyNumberFormat="1" applyFont="1" applyFill="1" applyBorder="1" applyAlignment="1">
      <alignment horizontal="left" vertical="center"/>
    </xf>
    <xf numFmtId="0" fontId="0" fillId="19" borderId="82" xfId="0" applyFill="1" applyBorder="1"/>
    <xf numFmtId="3" fontId="4" fillId="19" borderId="2" xfId="0" applyNumberFormat="1" applyFont="1" applyFill="1" applyBorder="1" applyAlignment="1">
      <alignment horizontal="right" vertical="center"/>
    </xf>
    <xf numFmtId="3" fontId="4" fillId="19" borderId="32" xfId="0" applyNumberFormat="1" applyFont="1" applyFill="1" applyBorder="1" applyAlignment="1">
      <alignment horizontal="right" vertical="center"/>
    </xf>
    <xf numFmtId="0" fontId="0" fillId="19" borderId="32" xfId="0" applyFill="1" applyBorder="1"/>
    <xf numFmtId="49" fontId="4" fillId="19" borderId="2" xfId="0" applyNumberFormat="1" applyFont="1" applyFill="1" applyBorder="1" applyAlignment="1">
      <alignment horizontal="left" vertical="center"/>
    </xf>
    <xf numFmtId="0" fontId="0" fillId="19" borderId="35" xfId="0" applyFill="1" applyBorder="1"/>
    <xf numFmtId="49" fontId="4" fillId="19" borderId="8" xfId="0" applyNumberFormat="1" applyFont="1" applyFill="1" applyBorder="1" applyAlignment="1" applyProtection="1">
      <alignment horizontal="left" vertical="center"/>
      <protection locked="0"/>
    </xf>
    <xf numFmtId="49" fontId="4" fillId="19" borderId="32" xfId="0" applyNumberFormat="1" applyFont="1" applyFill="1" applyBorder="1" applyAlignment="1" applyProtection="1">
      <alignment horizontal="left" vertical="center"/>
      <protection locked="0"/>
    </xf>
    <xf numFmtId="49" fontId="4" fillId="19" borderId="35" xfId="0" applyNumberFormat="1" applyFont="1" applyFill="1" applyBorder="1" applyAlignment="1" applyProtection="1">
      <alignment horizontal="left" vertical="center"/>
      <protection locked="0"/>
    </xf>
    <xf numFmtId="1" fontId="4" fillId="19" borderId="2" xfId="0" applyNumberFormat="1" applyFont="1" applyFill="1" applyBorder="1" applyAlignment="1" applyProtection="1">
      <alignment horizontal="right" vertical="center"/>
      <protection locked="0"/>
    </xf>
    <xf numFmtId="1" fontId="4" fillId="19" borderId="32" xfId="0" applyNumberFormat="1" applyFont="1" applyFill="1" applyBorder="1" applyAlignment="1" applyProtection="1">
      <alignment horizontal="right" vertical="center"/>
      <protection locked="0"/>
    </xf>
    <xf numFmtId="1" fontId="4" fillId="19" borderId="35" xfId="0" applyNumberFormat="1" applyFont="1" applyFill="1" applyBorder="1" applyAlignment="1" applyProtection="1">
      <alignment horizontal="right" vertical="center"/>
      <protection locked="0"/>
    </xf>
    <xf numFmtId="0" fontId="4" fillId="19" borderId="12" xfId="0" applyFont="1" applyFill="1" applyBorder="1" applyAlignment="1">
      <alignment horizontal="left" vertical="center"/>
    </xf>
    <xf numFmtId="0" fontId="4" fillId="19" borderId="3" xfId="0" applyFont="1" applyFill="1" applyBorder="1" applyAlignment="1">
      <alignment horizontal="left" vertical="center"/>
    </xf>
    <xf numFmtId="0" fontId="4" fillId="19" borderId="83" xfId="0" applyFont="1" applyFill="1" applyBorder="1" applyAlignment="1">
      <alignment horizontal="left" vertical="center"/>
    </xf>
    <xf numFmtId="0" fontId="4" fillId="19" borderId="57"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4" fillId="19" borderId="83" xfId="0" applyFont="1" applyFill="1" applyBorder="1" applyAlignment="1">
      <alignment horizontal="center" vertical="center" wrapText="1"/>
    </xf>
    <xf numFmtId="0" fontId="0" fillId="19" borderId="3" xfId="0" applyFill="1" applyBorder="1" applyAlignment="1">
      <alignment horizontal="center"/>
    </xf>
    <xf numFmtId="0" fontId="0" fillId="19" borderId="37" xfId="0" applyFill="1" applyBorder="1" applyAlignment="1">
      <alignment horizontal="center"/>
    </xf>
    <xf numFmtId="0" fontId="4" fillId="19" borderId="12" xfId="0" applyFont="1" applyFill="1" applyBorder="1" applyAlignment="1">
      <alignment horizontal="center" vertical="center" wrapText="1"/>
    </xf>
    <xf numFmtId="0" fontId="0" fillId="19" borderId="83" xfId="0" applyFill="1" applyBorder="1" applyAlignment="1">
      <alignment horizontal="center"/>
    </xf>
    <xf numFmtId="0" fontId="0" fillId="19" borderId="57" xfId="0" applyFill="1" applyBorder="1" applyAlignment="1">
      <alignment horizontal="center" vertical="center"/>
    </xf>
    <xf numFmtId="0" fontId="0" fillId="19" borderId="3" xfId="0" applyFill="1" applyBorder="1" applyAlignment="1">
      <alignment horizontal="center" vertical="center"/>
    </xf>
    <xf numFmtId="0" fontId="0" fillId="19" borderId="83" xfId="0" applyFill="1" applyBorder="1" applyAlignment="1">
      <alignment horizontal="center" vertical="center"/>
    </xf>
    <xf numFmtId="0" fontId="0" fillId="19" borderId="57" xfId="0" applyFill="1" applyBorder="1" applyAlignment="1">
      <alignment horizontal="center" vertical="center" wrapText="1"/>
    </xf>
    <xf numFmtId="0" fontId="0" fillId="19" borderId="3" xfId="0" applyFill="1" applyBorder="1" applyAlignment="1">
      <alignment horizontal="center" vertical="center" wrapText="1"/>
    </xf>
    <xf numFmtId="0" fontId="0" fillId="19" borderId="37" xfId="0" applyFill="1" applyBorder="1" applyAlignment="1">
      <alignment horizontal="center" vertical="center" wrapText="1"/>
    </xf>
    <xf numFmtId="0" fontId="0" fillId="19" borderId="5" xfId="0" applyFill="1" applyBorder="1" applyAlignment="1">
      <alignment horizontal="left"/>
    </xf>
    <xf numFmtId="0" fontId="0" fillId="19" borderId="30" xfId="0" applyFill="1" applyBorder="1" applyAlignment="1">
      <alignment horizontal="left"/>
    </xf>
    <xf numFmtId="0" fontId="0" fillId="19" borderId="44" xfId="0" applyFill="1" applyBorder="1" applyAlignment="1">
      <alignment horizontal="left"/>
    </xf>
    <xf numFmtId="49" fontId="4" fillId="19" borderId="5" xfId="0" applyNumberFormat="1" applyFont="1" applyFill="1" applyBorder="1" applyAlignment="1">
      <alignment horizontal="right" vertical="center"/>
    </xf>
    <xf numFmtId="49" fontId="4" fillId="19" borderId="30" xfId="0" applyNumberFormat="1" applyFont="1" applyFill="1" applyBorder="1" applyAlignment="1">
      <alignment horizontal="right" vertical="center"/>
    </xf>
    <xf numFmtId="0" fontId="0" fillId="19" borderId="7" xfId="0" applyFill="1" applyBorder="1" applyAlignment="1">
      <alignment horizontal="center" vertical="center"/>
    </xf>
    <xf numFmtId="0" fontId="0" fillId="19" borderId="30" xfId="0" applyFill="1" applyBorder="1" applyAlignment="1">
      <alignment horizontal="center" vertical="center"/>
    </xf>
    <xf numFmtId="49" fontId="4" fillId="19" borderId="5" xfId="0" applyNumberFormat="1" applyFont="1" applyFill="1" applyBorder="1" applyAlignment="1">
      <alignment vertical="center"/>
    </xf>
    <xf numFmtId="49" fontId="4" fillId="19" borderId="30" xfId="0" applyNumberFormat="1" applyFont="1" applyFill="1" applyBorder="1" applyAlignment="1">
      <alignment horizontal="left" vertical="center"/>
    </xf>
    <xf numFmtId="49" fontId="4" fillId="19" borderId="31" xfId="0" applyNumberFormat="1" applyFont="1" applyFill="1" applyBorder="1" applyAlignment="1">
      <alignment horizontal="left" vertical="center"/>
    </xf>
    <xf numFmtId="2" fontId="4" fillId="19" borderId="32" xfId="0" applyNumberFormat="1" applyFont="1" applyFill="1" applyBorder="1" applyAlignment="1" applyProtection="1">
      <alignment horizontal="right" vertical="center"/>
      <protection locked="0"/>
    </xf>
    <xf numFmtId="49" fontId="0" fillId="19" borderId="32" xfId="0" applyNumberFormat="1" applyFill="1" applyBorder="1" applyAlignment="1" applyProtection="1">
      <alignment horizontal="left" vertical="center"/>
      <protection locked="0"/>
    </xf>
    <xf numFmtId="49" fontId="0" fillId="19" borderId="35" xfId="0" applyNumberFormat="1" applyFill="1" applyBorder="1" applyAlignment="1" applyProtection="1">
      <alignment horizontal="left" vertical="center"/>
      <protection locked="0"/>
    </xf>
    <xf numFmtId="49" fontId="4" fillId="19" borderId="5" xfId="0" applyNumberFormat="1" applyFont="1" applyFill="1" applyBorder="1" applyAlignment="1" applyProtection="1">
      <alignment horizontal="left" vertical="center"/>
      <protection locked="0"/>
    </xf>
    <xf numFmtId="49" fontId="4" fillId="19" borderId="30" xfId="0" applyNumberFormat="1" applyFont="1" applyFill="1" applyBorder="1" applyAlignment="1" applyProtection="1">
      <alignment horizontal="left" vertical="center"/>
      <protection locked="0"/>
    </xf>
    <xf numFmtId="49" fontId="4" fillId="19" borderId="44" xfId="0" applyNumberFormat="1" applyFont="1" applyFill="1" applyBorder="1" applyAlignment="1" applyProtection="1">
      <alignment horizontal="left" vertical="center"/>
      <protection locked="0"/>
    </xf>
    <xf numFmtId="49" fontId="4" fillId="19" borderId="31" xfId="0" applyNumberFormat="1" applyFont="1" applyFill="1" applyBorder="1" applyAlignment="1" applyProtection="1">
      <alignment horizontal="left" vertical="center"/>
      <protection locked="0"/>
    </xf>
    <xf numFmtId="0" fontId="4" fillId="19" borderId="2" xfId="0" applyFont="1" applyFill="1" applyBorder="1" applyAlignment="1">
      <alignment horizontal="left" vertical="center"/>
    </xf>
    <xf numFmtId="0" fontId="4" fillId="19" borderId="32" xfId="0" applyFont="1" applyFill="1" applyBorder="1" applyAlignment="1">
      <alignment horizontal="left" vertical="center"/>
    </xf>
    <xf numFmtId="0" fontId="4" fillId="19" borderId="30" xfId="0" applyFont="1" applyFill="1" applyBorder="1" applyAlignment="1">
      <alignment horizontal="left" vertical="center"/>
    </xf>
    <xf numFmtId="0" fontId="4" fillId="19" borderId="44" xfId="0" applyFont="1" applyFill="1" applyBorder="1" applyAlignment="1">
      <alignment horizontal="left" vertical="center"/>
    </xf>
    <xf numFmtId="0" fontId="4" fillId="19" borderId="31" xfId="0" applyFont="1" applyFill="1" applyBorder="1" applyAlignment="1">
      <alignment horizontal="left" vertical="center"/>
    </xf>
    <xf numFmtId="0" fontId="4" fillId="19" borderId="5" xfId="0" applyFont="1" applyFill="1" applyBorder="1" applyAlignment="1">
      <alignment horizontal="left" vertical="center"/>
    </xf>
    <xf numFmtId="49" fontId="4" fillId="19" borderId="8" xfId="0" applyNumberFormat="1" applyFont="1" applyFill="1" applyBorder="1" applyAlignment="1" applyProtection="1">
      <alignment horizontal="center" vertical="center"/>
      <protection locked="0"/>
    </xf>
    <xf numFmtId="49" fontId="0" fillId="19" borderId="32" xfId="0" applyNumberFormat="1" applyFill="1" applyBorder="1" applyAlignment="1" applyProtection="1">
      <alignment horizontal="center"/>
      <protection locked="0"/>
    </xf>
    <xf numFmtId="49" fontId="0" fillId="19" borderId="33" xfId="0" applyNumberFormat="1" applyFill="1" applyBorder="1" applyAlignment="1" applyProtection="1">
      <alignment horizontal="center"/>
      <protection locked="0"/>
    </xf>
    <xf numFmtId="49" fontId="4" fillId="19" borderId="24" xfId="0" applyNumberFormat="1" applyFont="1" applyFill="1" applyBorder="1" applyAlignment="1" applyProtection="1">
      <alignment horizontal="left" vertical="center"/>
      <protection locked="0"/>
    </xf>
    <xf numFmtId="49" fontId="4" fillId="19" borderId="34" xfId="0" applyNumberFormat="1" applyFont="1" applyFill="1" applyBorder="1" applyAlignment="1" applyProtection="1">
      <alignment horizontal="left" vertical="center"/>
      <protection locked="0"/>
    </xf>
    <xf numFmtId="49" fontId="4" fillId="19" borderId="6" xfId="0" applyNumberFormat="1" applyFont="1" applyFill="1" applyBorder="1" applyAlignment="1" applyProtection="1">
      <alignment horizontal="center" vertical="center"/>
      <protection locked="0"/>
    </xf>
    <xf numFmtId="49" fontId="0" fillId="19" borderId="1" xfId="0" applyNumberFormat="1" applyFill="1" applyBorder="1" applyAlignment="1" applyProtection="1">
      <alignment horizontal="center"/>
      <protection locked="0"/>
    </xf>
    <xf numFmtId="49" fontId="0" fillId="19" borderId="34" xfId="0" applyNumberFormat="1" applyFill="1" applyBorder="1" applyAlignment="1" applyProtection="1">
      <alignment horizontal="center"/>
      <protection locked="0"/>
    </xf>
    <xf numFmtId="49" fontId="4" fillId="8" borderId="8" xfId="0" applyNumberFormat="1" applyFont="1" applyFill="1" applyBorder="1" applyAlignment="1" applyProtection="1">
      <alignment horizontal="center" vertical="center"/>
      <protection locked="0"/>
    </xf>
    <xf numFmtId="49" fontId="0" fillId="8" borderId="32" xfId="0" applyNumberFormat="1" applyFill="1" applyBorder="1" applyAlignment="1" applyProtection="1">
      <alignment horizontal="center"/>
      <protection locked="0"/>
    </xf>
    <xf numFmtId="49" fontId="0" fillId="8" borderId="33" xfId="0" applyNumberFormat="1" applyFill="1" applyBorder="1" applyAlignment="1" applyProtection="1">
      <alignment horizontal="center"/>
      <protection locked="0"/>
    </xf>
    <xf numFmtId="49" fontId="4" fillId="19" borderId="3" xfId="0" applyNumberFormat="1" applyFont="1" applyFill="1" applyBorder="1" applyAlignment="1" applyProtection="1">
      <alignment horizontal="left" vertical="center"/>
      <protection locked="0"/>
    </xf>
    <xf numFmtId="49" fontId="4" fillId="19" borderId="83" xfId="0" applyNumberFormat="1" applyFont="1" applyFill="1" applyBorder="1" applyAlignment="1" applyProtection="1">
      <alignment horizontal="left" vertical="center"/>
      <protection locked="0"/>
    </xf>
    <xf numFmtId="3" fontId="4" fillId="19" borderId="57" xfId="0" applyNumberFormat="1" applyFont="1" applyFill="1" applyBorder="1" applyAlignment="1" applyProtection="1">
      <alignment horizontal="right" vertical="center"/>
      <protection locked="0"/>
    </xf>
    <xf numFmtId="3" fontId="4" fillId="19" borderId="3" xfId="0" applyNumberFormat="1" applyFont="1" applyFill="1" applyBorder="1" applyAlignment="1" applyProtection="1">
      <alignment horizontal="right" vertical="center"/>
      <protection locked="0"/>
    </xf>
    <xf numFmtId="0" fontId="4" fillId="19" borderId="3" xfId="0" applyFont="1" applyFill="1" applyBorder="1" applyAlignment="1">
      <alignment vertical="center"/>
    </xf>
    <xf numFmtId="0" fontId="4" fillId="19" borderId="83" xfId="0" applyFont="1" applyFill="1" applyBorder="1" applyAlignment="1">
      <alignment vertical="center"/>
    </xf>
    <xf numFmtId="0" fontId="4" fillId="19" borderId="4" xfId="0" applyFont="1" applyFill="1" applyBorder="1" applyAlignment="1">
      <alignment horizontal="left" vertical="center"/>
    </xf>
    <xf numFmtId="0" fontId="4" fillId="19" borderId="82" xfId="0" applyFont="1" applyFill="1" applyBorder="1" applyAlignment="1">
      <alignment horizontal="left" vertical="center"/>
    </xf>
    <xf numFmtId="49" fontId="4" fillId="2" borderId="2" xfId="0" applyNumberFormat="1" applyFont="1" applyFill="1" applyBorder="1" applyAlignment="1" applyProtection="1">
      <alignment horizontal="left" vertical="center"/>
      <protection locked="0"/>
    </xf>
    <xf numFmtId="49" fontId="4" fillId="2" borderId="33" xfId="0" applyNumberFormat="1" applyFont="1" applyFill="1" applyBorder="1" applyAlignment="1" applyProtection="1">
      <alignment horizontal="left" vertical="center"/>
      <protection locked="0"/>
    </xf>
    <xf numFmtId="49" fontId="4" fillId="2" borderId="6" xfId="0" quotePrefix="1" applyNumberFormat="1" applyFont="1" applyFill="1" applyBorder="1" applyAlignment="1" applyProtection="1">
      <alignment horizontal="left" vertical="center"/>
      <protection locked="0"/>
    </xf>
    <xf numFmtId="1" fontId="4" fillId="2" borderId="24" xfId="0" quotePrefix="1" applyNumberFormat="1" applyFont="1" applyFill="1" applyBorder="1" applyAlignment="1" applyProtection="1">
      <alignment horizontal="right" vertical="center"/>
      <protection locked="0"/>
    </xf>
    <xf numFmtId="0" fontId="0" fillId="19" borderId="31" xfId="0" applyFill="1" applyBorder="1"/>
    <xf numFmtId="0" fontId="4" fillId="19" borderId="35" xfId="0" applyFont="1" applyFill="1" applyBorder="1" applyAlignment="1">
      <alignment horizontal="left" vertical="center"/>
    </xf>
    <xf numFmtId="0" fontId="4" fillId="19" borderId="29" xfId="0" applyFont="1" applyFill="1" applyBorder="1" applyAlignment="1">
      <alignment horizontal="left" vertical="center"/>
    </xf>
    <xf numFmtId="0" fontId="4" fillId="19" borderId="81" xfId="0" applyFont="1" applyFill="1" applyBorder="1" applyAlignment="1">
      <alignment horizontal="left" vertical="center"/>
    </xf>
    <xf numFmtId="49" fontId="4" fillId="8" borderId="6" xfId="0" applyNumberFormat="1" applyFont="1" applyFill="1" applyBorder="1" applyAlignment="1" applyProtection="1">
      <alignment horizontal="center" vertical="center"/>
      <protection locked="0"/>
    </xf>
    <xf numFmtId="49" fontId="0" fillId="8" borderId="1" xfId="0" applyNumberFormat="1" applyFill="1" applyBorder="1" applyAlignment="1" applyProtection="1">
      <alignment horizontal="center"/>
      <protection locked="0"/>
    </xf>
    <xf numFmtId="49" fontId="0" fillId="8" borderId="34" xfId="0" applyNumberFormat="1" applyFill="1" applyBorder="1" applyAlignment="1" applyProtection="1">
      <alignment horizontal="center"/>
      <protection locked="0"/>
    </xf>
    <xf numFmtId="0" fontId="0" fillId="0" borderId="33" xfId="0" applyBorder="1"/>
    <xf numFmtId="0" fontId="0" fillId="0" borderId="31" xfId="0" applyBorder="1"/>
    <xf numFmtId="49" fontId="4" fillId="0" borderId="19" xfId="0" applyNumberFormat="1" applyFont="1" applyBorder="1" applyAlignment="1">
      <alignment horizontal="center" vertical="center"/>
    </xf>
    <xf numFmtId="0" fontId="0" fillId="0" borderId="36" xfId="0" applyBorder="1"/>
    <xf numFmtId="49" fontId="4" fillId="2" borderId="83" xfId="0" applyNumberFormat="1" applyFont="1" applyFill="1" applyBorder="1" applyAlignment="1" applyProtection="1">
      <alignment horizontal="left" vertical="center"/>
      <protection locked="0"/>
    </xf>
    <xf numFmtId="3" fontId="4" fillId="2" borderId="57" xfId="0" applyNumberFormat="1" applyFont="1" applyFill="1" applyBorder="1" applyAlignment="1" applyProtection="1">
      <alignment horizontal="right" vertical="center"/>
      <protection locked="0"/>
    </xf>
    <xf numFmtId="3" fontId="4" fillId="2" borderId="3" xfId="0" applyNumberFormat="1" applyFont="1" applyFill="1" applyBorder="1" applyAlignment="1" applyProtection="1">
      <alignment horizontal="right" vertical="center"/>
      <protection locked="0"/>
    </xf>
    <xf numFmtId="0" fontId="3" fillId="0" borderId="12" xfId="0" applyFont="1" applyBorder="1" applyAlignment="1">
      <alignment vertical="center"/>
    </xf>
    <xf numFmtId="0" fontId="0" fillId="0" borderId="3" xfId="0" applyBorder="1" applyAlignment="1">
      <alignment vertical="center"/>
    </xf>
    <xf numFmtId="0" fontId="0" fillId="0" borderId="37" xfId="0" applyBorder="1" applyAlignment="1">
      <alignment vertical="center"/>
    </xf>
    <xf numFmtId="0" fontId="0" fillId="0" borderId="3" xfId="0" applyBorder="1"/>
    <xf numFmtId="0" fontId="0" fillId="0" borderId="83" xfId="0" applyBorder="1"/>
    <xf numFmtId="0" fontId="4" fillId="0" borderId="5" xfId="0" applyFont="1" applyBorder="1" applyAlignment="1">
      <alignment horizontal="left" vertical="center"/>
    </xf>
    <xf numFmtId="0" fontId="4" fillId="0" borderId="44" xfId="0" applyFont="1" applyBorder="1" applyAlignment="1">
      <alignment horizontal="left" vertical="center"/>
    </xf>
    <xf numFmtId="0" fontId="0" fillId="19" borderId="33" xfId="0" applyFill="1" applyBorder="1"/>
    <xf numFmtId="49" fontId="4" fillId="19" borderId="19" xfId="0" applyNumberFormat="1" applyFont="1" applyFill="1" applyBorder="1" applyAlignment="1">
      <alignment horizontal="center" vertical="center"/>
    </xf>
    <xf numFmtId="0" fontId="0" fillId="19" borderId="36" xfId="0" applyFill="1" applyBorder="1"/>
    <xf numFmtId="0" fontId="4" fillId="19" borderId="36" xfId="0" applyFont="1" applyFill="1" applyBorder="1" applyAlignment="1">
      <alignment horizontal="left" vertical="center"/>
    </xf>
    <xf numFmtId="0" fontId="0" fillId="19" borderId="3" xfId="0" applyFill="1" applyBorder="1"/>
    <xf numFmtId="0" fontId="0" fillId="19" borderId="83" xfId="0" applyFill="1" applyBorder="1"/>
    <xf numFmtId="0" fontId="3" fillId="19" borderId="12" xfId="0" applyFont="1" applyFill="1" applyBorder="1" applyAlignment="1">
      <alignment vertical="center"/>
    </xf>
    <xf numFmtId="0" fontId="0" fillId="19" borderId="3" xfId="0" applyFill="1" applyBorder="1" applyAlignment="1">
      <alignment vertical="center"/>
    </xf>
    <xf numFmtId="0" fontId="0" fillId="19" borderId="37" xfId="0" applyFill="1" applyBorder="1" applyAlignment="1">
      <alignment vertical="center"/>
    </xf>
    <xf numFmtId="0" fontId="0" fillId="19" borderId="37" xfId="0" applyFill="1" applyBorder="1"/>
    <xf numFmtId="0" fontId="4" fillId="19" borderId="59" xfId="0" applyFont="1" applyFill="1" applyBorder="1" applyAlignment="1" applyProtection="1">
      <alignment horizontal="right" vertical="center"/>
      <protection locked="0"/>
    </xf>
    <xf numFmtId="0" fontId="0" fillId="19" borderId="30" xfId="0" applyFill="1" applyBorder="1" applyAlignment="1" applyProtection="1">
      <alignment horizontal="right" vertical="center"/>
      <protection locked="0"/>
    </xf>
    <xf numFmtId="0" fontId="0" fillId="19" borderId="44" xfId="0" applyFill="1" applyBorder="1" applyAlignment="1" applyProtection="1">
      <alignment horizontal="right" vertical="center"/>
      <protection locked="0"/>
    </xf>
    <xf numFmtId="49" fontId="0" fillId="19" borderId="33" xfId="0" applyNumberFormat="1" applyFill="1" applyBorder="1" applyAlignment="1" applyProtection="1">
      <alignment horizontal="left" vertical="center"/>
      <protection locked="0"/>
    </xf>
    <xf numFmtId="0" fontId="4" fillId="0" borderId="36" xfId="0" applyFont="1" applyBorder="1" applyAlignment="1">
      <alignment horizontal="left" vertical="center"/>
    </xf>
    <xf numFmtId="0" fontId="4" fillId="0" borderId="5" xfId="0" applyFont="1" applyBorder="1" applyAlignment="1">
      <alignment horizontal="center" vertical="center"/>
    </xf>
    <xf numFmtId="0" fontId="4" fillId="0" borderId="44" xfId="0" applyFont="1" applyBorder="1" applyAlignment="1">
      <alignment horizontal="center" vertical="center"/>
    </xf>
    <xf numFmtId="0" fontId="4" fillId="0" borderId="35" xfId="0" applyFont="1" applyBorder="1" applyAlignment="1">
      <alignment horizontal="left" vertical="center"/>
    </xf>
    <xf numFmtId="0" fontId="4" fillId="0" borderId="81" xfId="0" applyFont="1" applyBorder="1" applyAlignment="1">
      <alignment horizontal="left" vertical="center"/>
    </xf>
    <xf numFmtId="49" fontId="4" fillId="4" borderId="33" xfId="0" applyNumberFormat="1" applyFont="1" applyFill="1" applyBorder="1" applyAlignment="1" applyProtection="1">
      <alignment horizontal="left" vertical="center"/>
      <protection locked="0"/>
    </xf>
    <xf numFmtId="0" fontId="0" fillId="0" borderId="37" xfId="0" applyBorder="1"/>
    <xf numFmtId="49" fontId="4" fillId="19" borderId="2" xfId="0" applyNumberFormat="1" applyFont="1" applyFill="1" applyBorder="1" applyAlignment="1" applyProtection="1">
      <alignment horizontal="left" vertical="center"/>
      <protection locked="0"/>
    </xf>
    <xf numFmtId="49" fontId="4" fillId="19" borderId="33" xfId="0" applyNumberFormat="1" applyFont="1" applyFill="1" applyBorder="1" applyAlignment="1" applyProtection="1">
      <alignment horizontal="left" vertical="center"/>
      <protection locked="0"/>
    </xf>
    <xf numFmtId="0" fontId="4" fillId="19" borderId="5" xfId="0" applyFont="1" applyFill="1" applyBorder="1" applyAlignment="1">
      <alignment horizontal="center" vertical="center"/>
    </xf>
    <xf numFmtId="0" fontId="4" fillId="19" borderId="44" xfId="0" applyFont="1" applyFill="1" applyBorder="1" applyAlignment="1">
      <alignment horizontal="center" vertical="center"/>
    </xf>
    <xf numFmtId="0" fontId="4" fillId="19" borderId="37" xfId="0" applyFont="1" applyFill="1" applyBorder="1" applyAlignment="1">
      <alignment vertical="center"/>
    </xf>
    <xf numFmtId="0" fontId="4" fillId="19" borderId="5" xfId="0" applyFont="1" applyFill="1" applyBorder="1" applyAlignment="1" applyProtection="1">
      <alignment horizontal="right" vertical="center"/>
      <protection locked="0"/>
    </xf>
    <xf numFmtId="0" fontId="4" fillId="19" borderId="30" xfId="0" applyFont="1" applyFill="1" applyBorder="1" applyAlignment="1" applyProtection="1">
      <alignment horizontal="right" vertical="center"/>
      <protection locked="0"/>
    </xf>
    <xf numFmtId="0" fontId="4" fillId="19" borderId="44" xfId="0" applyFont="1" applyFill="1" applyBorder="1" applyAlignment="1" applyProtection="1">
      <alignment horizontal="right" vertical="center"/>
      <protection locked="0"/>
    </xf>
    <xf numFmtId="0" fontId="3" fillId="0" borderId="3" xfId="0" applyFont="1" applyBorder="1" applyAlignment="1">
      <alignment vertical="center"/>
    </xf>
    <xf numFmtId="0" fontId="3" fillId="0" borderId="46" xfId="0" applyFont="1" applyBorder="1" applyAlignment="1">
      <alignment horizontal="center" vertical="center" wrapText="1"/>
    </xf>
    <xf numFmtId="0" fontId="3" fillId="0" borderId="76" xfId="0" applyFont="1" applyBorder="1" applyAlignment="1">
      <alignment horizontal="center" vertical="center" wrapText="1"/>
    </xf>
    <xf numFmtId="0" fontId="8" fillId="9" borderId="12" xfId="0" applyFont="1" applyFill="1" applyBorder="1" applyAlignment="1">
      <alignment horizontal="left" vertical="center" wrapText="1"/>
    </xf>
    <xf numFmtId="0" fontId="8" fillId="9" borderId="3" xfId="0" applyFont="1" applyFill="1" applyBorder="1" applyAlignment="1">
      <alignment horizontal="left" vertical="center" wrapText="1"/>
    </xf>
    <xf numFmtId="0" fontId="8" fillId="9" borderId="37" xfId="0" applyFont="1" applyFill="1" applyBorder="1" applyAlignment="1">
      <alignment horizontal="left" vertical="center" wrapText="1"/>
    </xf>
    <xf numFmtId="49" fontId="4" fillId="2" borderId="14" xfId="0" applyNumberFormat="1" applyFont="1" applyFill="1" applyBorder="1" applyAlignment="1" applyProtection="1">
      <alignment horizontal="left" vertical="top" wrapText="1"/>
      <protection locked="0"/>
    </xf>
    <xf numFmtId="49" fontId="4" fillId="2" borderId="39" xfId="0" applyNumberFormat="1" applyFont="1" applyFill="1" applyBorder="1" applyAlignment="1" applyProtection="1">
      <alignment horizontal="left" vertical="top" wrapText="1"/>
      <protection locked="0"/>
    </xf>
    <xf numFmtId="49" fontId="4" fillId="2" borderId="40" xfId="0" applyNumberFormat="1" applyFont="1" applyFill="1" applyBorder="1" applyAlignment="1" applyProtection="1">
      <alignment horizontal="left" vertical="top" wrapText="1"/>
      <protection locked="0"/>
    </xf>
    <xf numFmtId="49" fontId="4" fillId="2" borderId="38" xfId="0" applyNumberFormat="1" applyFont="1" applyFill="1" applyBorder="1" applyAlignment="1" applyProtection="1">
      <alignment horizontal="left" vertical="top" wrapText="1"/>
      <protection locked="0"/>
    </xf>
    <xf numFmtId="49" fontId="4" fillId="2" borderId="0" xfId="0" applyNumberFormat="1" applyFont="1" applyFill="1" applyAlignment="1" applyProtection="1">
      <alignment horizontal="left" vertical="top" wrapText="1"/>
      <protection locked="0"/>
    </xf>
    <xf numFmtId="49" fontId="4" fillId="2" borderId="41" xfId="0" applyNumberFormat="1" applyFont="1" applyFill="1" applyBorder="1" applyAlignment="1" applyProtection="1">
      <alignment horizontal="left" vertical="top" wrapText="1"/>
      <protection locked="0"/>
    </xf>
    <xf numFmtId="49" fontId="4" fillId="2" borderId="42" xfId="0" applyNumberFormat="1" applyFont="1" applyFill="1" applyBorder="1" applyAlignment="1" applyProtection="1">
      <alignment horizontal="left" vertical="top" wrapText="1"/>
      <protection locked="0"/>
    </xf>
    <xf numFmtId="49" fontId="4" fillId="2" borderId="29" xfId="0" applyNumberFormat="1" applyFont="1" applyFill="1" applyBorder="1" applyAlignment="1" applyProtection="1">
      <alignment horizontal="left" vertical="top" wrapText="1"/>
      <protection locked="0"/>
    </xf>
    <xf numFmtId="49" fontId="4" fillId="2" borderId="43" xfId="0" applyNumberFormat="1" applyFont="1" applyFill="1" applyBorder="1" applyAlignment="1" applyProtection="1">
      <alignment horizontal="left" vertical="top" wrapText="1"/>
      <protection locked="0"/>
    </xf>
    <xf numFmtId="0" fontId="3" fillId="0" borderId="37" xfId="0" applyFont="1" applyBorder="1" applyAlignment="1">
      <alignment vertical="center"/>
    </xf>
    <xf numFmtId="0" fontId="4" fillId="2" borderId="12" xfId="0" applyFont="1" applyFill="1" applyBorder="1" applyAlignment="1" applyProtection="1">
      <alignment horizontal="left" vertical="center" wrapText="1"/>
      <protection locked="0"/>
    </xf>
    <xf numFmtId="49" fontId="4" fillId="0" borderId="12" xfId="0" applyNumberFormat="1" applyFont="1" applyBorder="1" applyAlignment="1">
      <alignment horizontal="left" vertical="center" wrapText="1"/>
    </xf>
    <xf numFmtId="0" fontId="3" fillId="0" borderId="46" xfId="0" applyFont="1" applyBorder="1" applyAlignment="1">
      <alignment horizontal="left" vertical="top" wrapText="1"/>
    </xf>
    <xf numFmtId="0" fontId="3" fillId="0" borderId="76" xfId="0" applyFont="1" applyBorder="1" applyAlignment="1">
      <alignment horizontal="left" vertical="top" wrapText="1"/>
    </xf>
    <xf numFmtId="0" fontId="3" fillId="0" borderId="14"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left" vertical="center"/>
    </xf>
    <xf numFmtId="0" fontId="3" fillId="0" borderId="29" xfId="0" applyFont="1" applyBorder="1" applyAlignment="1">
      <alignment horizontal="left" vertical="center"/>
    </xf>
    <xf numFmtId="0" fontId="3" fillId="0" borderId="12" xfId="0" applyFont="1" applyBorder="1" applyAlignment="1">
      <alignment horizontal="center" vertical="center"/>
    </xf>
    <xf numFmtId="0" fontId="0" fillId="0" borderId="37" xfId="0"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12" xfId="0" applyFont="1" applyBorder="1" applyAlignment="1">
      <alignment horizontal="left" vertical="center" wrapText="1"/>
    </xf>
    <xf numFmtId="0" fontId="3" fillId="0" borderId="37" xfId="0" applyFont="1" applyBorder="1" applyAlignment="1">
      <alignment horizontal="left" vertical="center" wrapText="1"/>
    </xf>
    <xf numFmtId="0" fontId="10" fillId="0" borderId="46" xfId="0" applyFont="1" applyBorder="1" applyAlignment="1">
      <alignment horizontal="center" vertical="center" textRotation="90"/>
    </xf>
    <xf numFmtId="0" fontId="10" fillId="0" borderId="72" xfId="0" applyFont="1" applyBorder="1" applyAlignment="1">
      <alignment horizontal="center" vertical="center" textRotation="90"/>
    </xf>
    <xf numFmtId="0" fontId="10" fillId="0" borderId="76" xfId="0" applyFont="1" applyBorder="1" applyAlignment="1">
      <alignment horizontal="center" vertical="center" textRotation="90"/>
    </xf>
    <xf numFmtId="0" fontId="10" fillId="0" borderId="46" xfId="0" applyFont="1" applyBorder="1" applyAlignment="1">
      <alignment horizontal="center" vertical="center" textRotation="90" wrapText="1"/>
    </xf>
    <xf numFmtId="0" fontId="10" fillId="0" borderId="72" xfId="0" applyFont="1" applyBorder="1" applyAlignment="1">
      <alignment horizontal="center" vertical="center" textRotation="90" wrapText="1"/>
    </xf>
    <xf numFmtId="0" fontId="10" fillId="0" borderId="76" xfId="0" applyFont="1" applyBorder="1" applyAlignment="1">
      <alignment horizontal="center" vertical="center" textRotation="90" wrapText="1"/>
    </xf>
    <xf numFmtId="49" fontId="4" fillId="2" borderId="7" xfId="0" applyNumberFormat="1" applyFont="1" applyFill="1" applyBorder="1" applyAlignment="1" applyProtection="1">
      <alignment horizontal="left" vertical="center"/>
      <protection locked="0"/>
    </xf>
    <xf numFmtId="49" fontId="4" fillId="2" borderId="31" xfId="0" applyNumberFormat="1" applyFont="1" applyFill="1" applyBorder="1" applyAlignment="1" applyProtection="1">
      <alignment horizontal="left" vertical="center"/>
      <protection locked="0"/>
    </xf>
    <xf numFmtId="0" fontId="3" fillId="0" borderId="3" xfId="0" applyFont="1" applyBorder="1" applyAlignment="1">
      <alignment horizontal="left" vertical="center" wrapText="1"/>
    </xf>
    <xf numFmtId="0" fontId="8" fillId="9" borderId="12" xfId="0" applyFont="1" applyFill="1" applyBorder="1" applyAlignment="1">
      <alignment horizontal="left" vertical="center"/>
    </xf>
    <xf numFmtId="0" fontId="8" fillId="9" borderId="3" xfId="0" applyFont="1" applyFill="1" applyBorder="1" applyAlignment="1">
      <alignment horizontal="left" vertical="center"/>
    </xf>
    <xf numFmtId="0" fontId="8" fillId="9" borderId="37" xfId="0" applyFont="1" applyFill="1" applyBorder="1" applyAlignment="1">
      <alignment horizontal="left"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29" xfId="0" applyFont="1" applyBorder="1" applyAlignment="1">
      <alignment horizontal="center" vertical="center"/>
    </xf>
    <xf numFmtId="0" fontId="4" fillId="0" borderId="43" xfId="0" applyFont="1" applyBorder="1" applyAlignment="1">
      <alignment horizontal="center" vertical="center"/>
    </xf>
    <xf numFmtId="0" fontId="3"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3" xfId="0" applyFont="1" applyBorder="1" applyAlignment="1">
      <alignment horizontal="center"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37" xfId="0" applyFont="1" applyBorder="1" applyAlignment="1">
      <alignment horizontal="left" vertical="center" wrapText="1"/>
    </xf>
    <xf numFmtId="0" fontId="9" fillId="2" borderId="24" xfId="0" applyFont="1" applyFill="1" applyBorder="1" applyAlignment="1" applyProtection="1">
      <alignment horizontal="left" vertical="center"/>
      <protection locked="0"/>
    </xf>
    <xf numFmtId="0" fontId="9" fillId="2" borderId="34" xfId="0" applyFont="1" applyFill="1" applyBorder="1" applyAlignment="1" applyProtection="1">
      <alignment horizontal="left" vertical="center"/>
      <protection locked="0"/>
    </xf>
    <xf numFmtId="49" fontId="9" fillId="2" borderId="29" xfId="0" applyNumberFormat="1" applyFont="1" applyFill="1" applyBorder="1" applyAlignment="1" applyProtection="1">
      <alignment horizontal="left"/>
      <protection locked="0"/>
    </xf>
    <xf numFmtId="0" fontId="11" fillId="9" borderId="38" xfId="0" quotePrefix="1" applyFont="1" applyFill="1" applyBorder="1" applyAlignment="1">
      <alignment horizontal="left" vertical="center" wrapText="1"/>
    </xf>
    <xf numFmtId="0" fontId="11" fillId="9" borderId="0" xfId="0" quotePrefix="1" applyFont="1" applyFill="1" applyAlignment="1">
      <alignment horizontal="left" vertical="center" wrapText="1"/>
    </xf>
    <xf numFmtId="0" fontId="11" fillId="9" borderId="41" xfId="0" quotePrefix="1" applyFont="1" applyFill="1" applyBorder="1" applyAlignment="1">
      <alignment horizontal="left" vertical="center" wrapText="1"/>
    </xf>
    <xf numFmtId="0" fontId="11" fillId="9" borderId="42" xfId="0" quotePrefix="1" applyFont="1" applyFill="1" applyBorder="1" applyAlignment="1">
      <alignment horizontal="left" vertical="center" wrapText="1"/>
    </xf>
    <xf numFmtId="0" fontId="11" fillId="9" borderId="29" xfId="0" quotePrefix="1" applyFont="1" applyFill="1" applyBorder="1" applyAlignment="1">
      <alignment horizontal="left" vertical="center" wrapText="1"/>
    </xf>
    <xf numFmtId="0" fontId="11" fillId="9" borderId="43" xfId="0" quotePrefix="1" applyFont="1" applyFill="1" applyBorder="1" applyAlignment="1">
      <alignment horizontal="left" vertical="center" wrapText="1"/>
    </xf>
    <xf numFmtId="0" fontId="3" fillId="0" borderId="38" xfId="0" applyFont="1" applyBorder="1" applyAlignment="1">
      <alignment horizontal="left" vertical="center" wrapText="1"/>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9" fillId="2" borderId="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3" fillId="0" borderId="59" xfId="0" applyFont="1" applyBorder="1" applyAlignment="1">
      <alignment horizontal="left" vertical="center"/>
    </xf>
    <xf numFmtId="0" fontId="3" fillId="0" borderId="40" xfId="0" applyFont="1" applyBorder="1" applyAlignment="1">
      <alignment horizontal="left" vertical="center"/>
    </xf>
    <xf numFmtId="0" fontId="3" fillId="0" borderId="78" xfId="0" applyFont="1" applyBorder="1" applyAlignment="1">
      <alignment horizontal="left" vertical="center"/>
    </xf>
    <xf numFmtId="0" fontId="3" fillId="0" borderId="43" xfId="0" applyFont="1" applyBorder="1" applyAlignment="1">
      <alignment horizontal="left" vertical="center"/>
    </xf>
    <xf numFmtId="0" fontId="3" fillId="0" borderId="64" xfId="0" applyFont="1" applyBorder="1" applyAlignment="1">
      <alignment horizontal="center" vertical="center"/>
    </xf>
    <xf numFmtId="0" fontId="3" fillId="0" borderId="63" xfId="0" applyFont="1" applyBorder="1" applyAlignment="1">
      <alignment horizontal="center" vertical="center"/>
    </xf>
    <xf numFmtId="0" fontId="8" fillId="0" borderId="0" xfId="0" applyFont="1" applyAlignment="1">
      <alignment horizontal="left" vertical="top" wrapText="1"/>
    </xf>
    <xf numFmtId="3" fontId="4" fillId="9" borderId="3" xfId="0" applyNumberFormat="1" applyFont="1" applyFill="1" applyBorder="1" applyAlignment="1">
      <alignment horizontal="right" vertical="center"/>
    </xf>
    <xf numFmtId="0" fontId="8" fillId="9" borderId="29" xfId="0" applyFont="1" applyFill="1" applyBorder="1" applyAlignment="1">
      <alignment horizontal="right" vertical="center"/>
    </xf>
    <xf numFmtId="0" fontId="8" fillId="9" borderId="43" xfId="0" applyFont="1" applyFill="1" applyBorder="1" applyAlignment="1">
      <alignment horizontal="right" vertical="center"/>
    </xf>
    <xf numFmtId="0" fontId="3" fillId="0" borderId="8"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38" xfId="0" applyFont="1" applyBorder="1" applyAlignment="1">
      <alignment horizontal="center" vertical="center"/>
    </xf>
    <xf numFmtId="0" fontId="4" fillId="0" borderId="65" xfId="0" applyFont="1" applyBorder="1" applyAlignment="1">
      <alignment horizontal="center" vertical="center"/>
    </xf>
    <xf numFmtId="0" fontId="3" fillId="0" borderId="60"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14"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43" xfId="0" applyFont="1" applyBorder="1" applyAlignment="1">
      <alignment horizontal="center" vertical="center"/>
    </xf>
    <xf numFmtId="0" fontId="4" fillId="7" borderId="0" xfId="0" applyFont="1" applyFill="1" applyAlignment="1">
      <alignment horizontal="center" vertical="top" textRotation="180"/>
    </xf>
    <xf numFmtId="164" fontId="4" fillId="0" borderId="58" xfId="0" applyNumberFormat="1" applyFont="1" applyBorder="1" applyAlignment="1">
      <alignment horizontal="left" vertical="center"/>
    </xf>
    <xf numFmtId="164" fontId="4" fillId="0" borderId="3" xfId="0" applyNumberFormat="1" applyFont="1" applyBorder="1" applyAlignment="1">
      <alignment horizontal="left" vertical="center"/>
    </xf>
    <xf numFmtId="164" fontId="4" fillId="0" borderId="37" xfId="0" applyNumberFormat="1" applyFont="1" applyBorder="1" applyAlignment="1">
      <alignment horizontal="left" vertical="center"/>
    </xf>
    <xf numFmtId="0" fontId="4" fillId="0" borderId="58" xfId="0" applyFont="1" applyBorder="1" applyAlignment="1">
      <alignment horizontal="left" vertical="center"/>
    </xf>
    <xf numFmtId="0" fontId="11" fillId="9" borderId="14" xfId="0" applyFont="1" applyFill="1" applyBorder="1" applyAlignment="1">
      <alignment horizontal="left" vertical="center"/>
    </xf>
    <xf numFmtId="0" fontId="11" fillId="9" borderId="39" xfId="0" applyFont="1" applyFill="1" applyBorder="1" applyAlignment="1">
      <alignment horizontal="left" vertical="center"/>
    </xf>
    <xf numFmtId="0" fontId="11" fillId="9" borderId="40" xfId="0" applyFont="1" applyFill="1" applyBorder="1" applyAlignment="1">
      <alignment horizontal="left" vertical="center"/>
    </xf>
    <xf numFmtId="0" fontId="8" fillId="9" borderId="38" xfId="0" quotePrefix="1" applyFont="1" applyFill="1" applyBorder="1" applyAlignment="1">
      <alignment horizontal="left" vertical="center"/>
    </xf>
    <xf numFmtId="0" fontId="8" fillId="9" borderId="0" xfId="0" applyFont="1" applyFill="1" applyAlignment="1">
      <alignment horizontal="left" vertical="center"/>
    </xf>
    <xf numFmtId="0" fontId="8" fillId="9" borderId="41" xfId="0" applyFont="1" applyFill="1" applyBorder="1" applyAlignment="1">
      <alignment horizontal="left" vertical="center"/>
    </xf>
    <xf numFmtId="0" fontId="8" fillId="9" borderId="42" xfId="0" applyFont="1" applyFill="1" applyBorder="1" applyAlignment="1">
      <alignment horizontal="left" vertical="center"/>
    </xf>
    <xf numFmtId="0" fontId="8" fillId="9" borderId="43" xfId="0" applyFont="1" applyFill="1" applyBorder="1" applyAlignment="1">
      <alignment horizontal="left" vertical="center"/>
    </xf>
    <xf numFmtId="0" fontId="8" fillId="0" borderId="2"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5" xfId="0" quotePrefix="1" applyFont="1" applyBorder="1" applyAlignment="1">
      <alignment horizontal="left" vertical="center"/>
    </xf>
    <xf numFmtId="0" fontId="8" fillId="0" borderId="30" xfId="0" quotePrefix="1" applyFont="1" applyBorder="1" applyAlignment="1">
      <alignment horizontal="left" vertical="center"/>
    </xf>
    <xf numFmtId="0" fontId="8" fillId="0" borderId="31" xfId="0" quotePrefix="1" applyFont="1" applyBorder="1" applyAlignment="1">
      <alignment horizontal="left" vertical="center"/>
    </xf>
    <xf numFmtId="0" fontId="8" fillId="0" borderId="2" xfId="0" quotePrefix="1" applyFont="1" applyBorder="1" applyAlignment="1">
      <alignment horizontal="left" vertical="center"/>
    </xf>
    <xf numFmtId="0" fontId="8" fillId="0" borderId="32" xfId="0" quotePrefix="1" applyFont="1" applyBorder="1" applyAlignment="1">
      <alignment horizontal="left" vertical="center"/>
    </xf>
    <xf numFmtId="0" fontId="8" fillId="0" borderId="33" xfId="0" quotePrefix="1" applyFont="1" applyBorder="1" applyAlignment="1">
      <alignment horizontal="left" vertical="center"/>
    </xf>
    <xf numFmtId="0" fontId="8" fillId="0" borderId="77" xfId="0" applyFont="1" applyBorder="1" applyAlignment="1">
      <alignment horizontal="left" vertical="center"/>
    </xf>
    <xf numFmtId="0" fontId="8" fillId="0" borderId="71" xfId="0" applyFont="1" applyBorder="1" applyAlignment="1">
      <alignment horizontal="left" vertical="center"/>
    </xf>
    <xf numFmtId="0" fontId="8" fillId="0" borderId="49" xfId="0" applyFont="1" applyBorder="1" applyAlignment="1">
      <alignment horizontal="left" vertical="center"/>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34" xfId="0" applyFont="1" applyBorder="1" applyAlignment="1">
      <alignment horizontal="left" vertical="center"/>
    </xf>
    <xf numFmtId="0" fontId="3" fillId="0" borderId="0" xfId="0" applyFont="1" applyAlignment="1">
      <alignment vertical="center" wrapText="1"/>
    </xf>
    <xf numFmtId="0" fontId="8" fillId="0" borderId="0" xfId="0" applyFont="1" applyAlignment="1">
      <alignment vertical="top" wrapText="1"/>
    </xf>
    <xf numFmtId="49" fontId="9" fillId="2" borderId="12" xfId="0" applyNumberFormat="1" applyFont="1" applyFill="1" applyBorder="1" applyAlignment="1" applyProtection="1">
      <alignment horizontal="left" vertical="top" wrapText="1"/>
      <protection locked="0"/>
    </xf>
    <xf numFmtId="49" fontId="9" fillId="2" borderId="3" xfId="0" applyNumberFormat="1" applyFont="1" applyFill="1" applyBorder="1" applyAlignment="1" applyProtection="1">
      <alignment horizontal="left" vertical="top" wrapText="1"/>
      <protection locked="0"/>
    </xf>
    <xf numFmtId="49" fontId="9" fillId="2" borderId="37" xfId="0" applyNumberFormat="1" applyFont="1" applyFill="1" applyBorder="1" applyAlignment="1" applyProtection="1">
      <alignment horizontal="left" vertical="top" wrapTex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24"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vertical="center"/>
    </xf>
    <xf numFmtId="3" fontId="9" fillId="2" borderId="6" xfId="0" applyNumberFormat="1" applyFont="1" applyFill="1" applyBorder="1" applyAlignment="1" applyProtection="1">
      <alignment horizontal="right" vertical="center"/>
      <protection locked="0"/>
    </xf>
    <xf numFmtId="3" fontId="9" fillId="2" borderId="45" xfId="0" applyNumberFormat="1" applyFont="1" applyFill="1" applyBorder="1" applyAlignment="1" applyProtection="1">
      <alignment horizontal="right" vertical="center"/>
      <protection locked="0"/>
    </xf>
    <xf numFmtId="0" fontId="9" fillId="4" borderId="24" xfId="0" applyFont="1" applyFill="1" applyBorder="1" applyAlignment="1" applyProtection="1">
      <alignment horizontal="left" vertical="center"/>
      <protection locked="0"/>
    </xf>
    <xf numFmtId="0" fontId="9" fillId="4" borderId="1" xfId="0" applyFont="1" applyFill="1" applyBorder="1" applyAlignment="1" applyProtection="1">
      <alignment horizontal="left" vertical="center"/>
      <protection locked="0"/>
    </xf>
    <xf numFmtId="0" fontId="9" fillId="4" borderId="1" xfId="0" applyFont="1" applyFill="1" applyBorder="1" applyAlignment="1" applyProtection="1">
      <alignment vertical="center"/>
      <protection locked="0"/>
    </xf>
    <xf numFmtId="0" fontId="9" fillId="4" borderId="34"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8" fillId="0" borderId="53" xfId="0" applyFont="1" applyBorder="1" applyAlignment="1">
      <alignment horizontal="left" vertical="center"/>
    </xf>
    <xf numFmtId="0" fontId="8" fillId="0" borderId="4" xfId="0" applyFont="1" applyBorder="1" applyAlignment="1">
      <alignment horizontal="left" vertical="center"/>
    </xf>
    <xf numFmtId="49" fontId="9" fillId="2" borderId="29" xfId="0" applyNumberFormat="1" applyFont="1" applyFill="1" applyBorder="1" applyProtection="1">
      <protection locked="0"/>
    </xf>
    <xf numFmtId="0" fontId="3" fillId="0" borderId="38" xfId="0" applyFont="1" applyBorder="1" applyAlignment="1">
      <alignment horizontal="left" vertical="center"/>
    </xf>
    <xf numFmtId="0" fontId="3" fillId="0" borderId="0" xfId="0" applyFont="1" applyAlignment="1">
      <alignment vertical="center"/>
    </xf>
    <xf numFmtId="0" fontId="9" fillId="2" borderId="32" xfId="0" applyFont="1" applyFill="1" applyBorder="1" applyAlignment="1" applyProtection="1">
      <alignment horizontal="left" vertical="center"/>
      <protection locked="0"/>
    </xf>
    <xf numFmtId="3" fontId="9" fillId="2" borderId="8" xfId="0" applyNumberFormat="1" applyFont="1" applyFill="1" applyBorder="1" applyAlignment="1" applyProtection="1">
      <alignment horizontal="right" vertical="center"/>
      <protection locked="0"/>
    </xf>
    <xf numFmtId="3" fontId="9" fillId="2" borderId="35" xfId="0" applyNumberFormat="1" applyFont="1" applyFill="1" applyBorder="1" applyAlignment="1" applyProtection="1">
      <alignment horizontal="right" vertical="center"/>
      <protection locked="0"/>
    </xf>
    <xf numFmtId="0" fontId="3" fillId="15" borderId="12" xfId="0" applyFont="1" applyFill="1" applyBorder="1" applyAlignment="1">
      <alignment horizontal="left" vertical="center"/>
    </xf>
    <xf numFmtId="0" fontId="3" fillId="15" borderId="3" xfId="0" applyFont="1" applyFill="1" applyBorder="1" applyAlignment="1">
      <alignment horizontal="left" vertical="center"/>
    </xf>
    <xf numFmtId="0" fontId="3" fillId="15" borderId="37" xfId="0" applyFont="1" applyFill="1" applyBorder="1" applyAlignment="1">
      <alignment horizontal="left" vertical="center"/>
    </xf>
    <xf numFmtId="0" fontId="4" fillId="0" borderId="41" xfId="0" applyFont="1" applyBorder="1" applyAlignment="1">
      <alignment horizontal="left" vertical="top" wrapText="1"/>
    </xf>
    <xf numFmtId="0" fontId="4" fillId="0" borderId="41"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left" vertical="center"/>
    </xf>
    <xf numFmtId="0" fontId="3" fillId="0" borderId="39" xfId="0" applyFont="1" applyBorder="1" applyAlignment="1">
      <alignment horizontal="left" vertical="center"/>
    </xf>
    <xf numFmtId="49" fontId="9" fillId="4" borderId="1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49" fontId="9" fillId="4" borderId="37" xfId="0" applyNumberFormat="1" applyFont="1" applyFill="1" applyBorder="1" applyAlignment="1" applyProtection="1">
      <alignment horizontal="left" vertical="top" wrapText="1"/>
      <protection locked="0"/>
    </xf>
    <xf numFmtId="0" fontId="11" fillId="9" borderId="12" xfId="0" applyFont="1" applyFill="1" applyBorder="1" applyAlignment="1">
      <alignment horizontal="left" vertical="center"/>
    </xf>
    <xf numFmtId="0" fontId="11" fillId="9" borderId="3" xfId="0" applyFont="1" applyFill="1" applyBorder="1" applyAlignment="1">
      <alignment horizontal="left" vertical="center"/>
    </xf>
    <xf numFmtId="0" fontId="11" fillId="9" borderId="37" xfId="0" applyFont="1" applyFill="1" applyBorder="1" applyAlignment="1">
      <alignment horizontal="left" vertical="center"/>
    </xf>
    <xf numFmtId="0" fontId="8" fillId="9" borderId="59" xfId="0" quotePrefix="1" applyFont="1" applyFill="1" applyBorder="1" applyAlignment="1">
      <alignment horizontal="left" vertical="center"/>
    </xf>
    <xf numFmtId="0" fontId="8" fillId="9" borderId="39" xfId="0" applyFont="1" applyFill="1" applyBorder="1" applyAlignment="1">
      <alignment horizontal="left" vertical="center"/>
    </xf>
    <xf numFmtId="0" fontId="8" fillId="9" borderId="40" xfId="0" applyFont="1" applyFill="1" applyBorder="1" applyAlignment="1">
      <alignment horizontal="left" vertical="center"/>
    </xf>
    <xf numFmtId="0" fontId="8" fillId="9" borderId="78" xfId="0" quotePrefix="1" applyFont="1" applyFill="1" applyBorder="1" applyAlignment="1">
      <alignment horizontal="left" vertical="center"/>
    </xf>
    <xf numFmtId="49" fontId="8" fillId="9" borderId="14" xfId="0" applyNumberFormat="1" applyFont="1" applyFill="1" applyBorder="1" applyAlignment="1">
      <alignment horizontal="left" vertical="top" wrapText="1"/>
    </xf>
    <xf numFmtId="49" fontId="8" fillId="9" borderId="39" xfId="0" applyNumberFormat="1" applyFont="1" applyFill="1" applyBorder="1" applyAlignment="1">
      <alignment horizontal="left" vertical="top"/>
    </xf>
    <xf numFmtId="49" fontId="8" fillId="9" borderId="40" xfId="0" applyNumberFormat="1" applyFont="1" applyFill="1" applyBorder="1" applyAlignment="1">
      <alignment horizontal="left" vertical="top"/>
    </xf>
    <xf numFmtId="0" fontId="8" fillId="9" borderId="14" xfId="0" applyFont="1" applyFill="1" applyBorder="1" applyAlignment="1">
      <alignment horizontal="left" vertical="top" wrapText="1"/>
    </xf>
    <xf numFmtId="0" fontId="8" fillId="9" borderId="39" xfId="0" applyFont="1" applyFill="1" applyBorder="1" applyAlignment="1">
      <alignment horizontal="left" vertical="top"/>
    </xf>
    <xf numFmtId="0" fontId="8" fillId="9" borderId="40" xfId="0" applyFont="1" applyFill="1" applyBorder="1" applyAlignment="1">
      <alignment horizontal="left" vertical="top"/>
    </xf>
    <xf numFmtId="0" fontId="20" fillId="0" borderId="0" xfId="0" applyFont="1" applyAlignment="1">
      <alignment horizontal="left" vertical="top" wrapText="1"/>
    </xf>
    <xf numFmtId="0" fontId="10" fillId="0" borderId="79" xfId="0" applyFont="1" applyBorder="1" applyAlignment="1">
      <alignment horizontal="left" vertical="center" wrapText="1"/>
    </xf>
    <xf numFmtId="0" fontId="10" fillId="0" borderId="81" xfId="0" applyFont="1" applyBorder="1" applyAlignment="1">
      <alignment horizontal="left" vertical="center" wrapText="1"/>
    </xf>
    <xf numFmtId="0" fontId="10" fillId="0" borderId="59" xfId="0" applyFont="1" applyBorder="1" applyAlignment="1">
      <alignment horizontal="center" vertical="center"/>
    </xf>
    <xf numFmtId="0" fontId="10" fillId="0" borderId="79" xfId="0" applyFont="1" applyBorder="1" applyAlignment="1">
      <alignment horizontal="center" vertical="center"/>
    </xf>
    <xf numFmtId="0" fontId="10" fillId="0" borderId="39" xfId="0" applyFont="1" applyBorder="1" applyAlignment="1">
      <alignment horizontal="left" vertical="center" wrapText="1"/>
    </xf>
    <xf numFmtId="0" fontId="10" fillId="0" borderId="29" xfId="0" applyFont="1" applyBorder="1" applyAlignment="1">
      <alignment horizontal="left" vertical="center" wrapText="1"/>
    </xf>
  </cellXfs>
  <cellStyles count="16">
    <cellStyle name="Komma" xfId="3" builtinId="3"/>
    <cellStyle name="Komma 2" xfId="13" xr:uid="{00000000-0005-0000-0000-000002000000}"/>
    <cellStyle name="Link" xfId="1" builtinId="8"/>
    <cellStyle name="Normal 2" xfId="5" xr:uid="{00000000-0005-0000-0000-000003000000}"/>
    <cellStyle name="Normal 2 2" xfId="15" xr:uid="{00000000-0005-0000-0000-000004000000}"/>
    <cellStyle name="Normal 3" xfId="6" xr:uid="{00000000-0005-0000-0000-000005000000}"/>
    <cellStyle name="Normal 4" xfId="7" xr:uid="{00000000-0005-0000-0000-000006000000}"/>
    <cellStyle name="Normal 5" xfId="8" xr:uid="{00000000-0005-0000-0000-000007000000}"/>
    <cellStyle name="Normal 5 2" xfId="9" xr:uid="{00000000-0005-0000-0000-000008000000}"/>
    <cellStyle name="Normal 6" xfId="10" xr:uid="{00000000-0005-0000-0000-000009000000}"/>
    <cellStyle name="Prozent" xfId="2" builtinId="5"/>
    <cellStyle name="Prozent 2" xfId="12" xr:uid="{00000000-0005-0000-0000-00000B000000}"/>
    <cellStyle name="Standard" xfId="0" builtinId="0"/>
    <cellStyle name="Standard 2" xfId="4" xr:uid="{00000000-0005-0000-0000-00000D000000}"/>
    <cellStyle name="Standard 2 2" xfId="14" xr:uid="{00000000-0005-0000-0000-00000E000000}"/>
    <cellStyle name="Standard 3" xfId="11" xr:uid="{00000000-0005-0000-0000-00000F000000}"/>
  </cellStyles>
  <dxfs count="92">
    <dxf>
      <font>
        <b val="0"/>
        <i val="0"/>
        <strike val="0"/>
      </font>
      <fill>
        <patternFill>
          <bgColor rgb="FFE8E8FF"/>
        </patternFill>
      </fill>
    </dxf>
    <dxf>
      <font>
        <b val="0"/>
        <i val="0"/>
        <strike val="0"/>
      </font>
      <fill>
        <patternFill>
          <bgColor rgb="FFE8E8FF"/>
        </patternFill>
      </fill>
    </dxf>
    <dxf>
      <font>
        <b val="0"/>
        <i val="0"/>
        <strike val="0"/>
      </font>
      <fill>
        <patternFill>
          <bgColor rgb="FFE8E8FF"/>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bgColor rgb="FFFFFF99"/>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patternType="darkDown">
          <bgColor auto="1"/>
        </patternFill>
      </fill>
    </dxf>
    <dxf>
      <fill>
        <patternFill patternType="solid">
          <fgColor auto="1"/>
          <bgColor rgb="FFCCFFFF"/>
        </patternFill>
      </fill>
    </dxf>
    <dxf>
      <font>
        <color auto="1"/>
      </font>
      <fill>
        <patternFill patternType="solid">
          <fgColor auto="1"/>
          <bgColor theme="0"/>
        </patternFill>
      </fill>
    </dxf>
    <dxf>
      <fill>
        <patternFill>
          <bgColor rgb="FFCCFFCC"/>
        </patternFill>
      </fill>
    </dxf>
    <dxf>
      <fill>
        <patternFill>
          <bgColor rgb="FFCCFFFF"/>
        </patternFill>
      </fill>
      <border>
        <left/>
        <right/>
        <top style="thin">
          <color auto="1"/>
        </top>
        <bottom style="thin">
          <color auto="1"/>
        </bottom>
        <vertical/>
        <horizontal/>
      </border>
    </dxf>
    <dxf>
      <fill>
        <patternFill>
          <bgColor rgb="FFCCFFCC"/>
        </patternFill>
      </fill>
    </dxf>
    <dxf>
      <fill>
        <patternFill>
          <bgColor rgb="FFCCFFCC"/>
        </patternFill>
      </fill>
    </dxf>
    <dxf>
      <font>
        <color auto="1"/>
      </font>
      <fill>
        <patternFill patternType="solid">
          <fgColor auto="1"/>
          <bgColor theme="0" tint="-0.14996795556505021"/>
        </patternFill>
      </fill>
    </dxf>
    <dxf>
      <fill>
        <patternFill>
          <bgColor rgb="FFE8E8FF"/>
        </patternFill>
      </fill>
    </dxf>
    <dxf>
      <font>
        <color auto="1"/>
      </font>
      <fill>
        <patternFill patternType="solid">
          <fgColor auto="1"/>
          <bgColor theme="0" tint="-0.14996795556505021"/>
        </patternFill>
      </fill>
    </dxf>
    <dxf>
      <font>
        <color rgb="FFFFFF99"/>
      </font>
      <fill>
        <patternFill patternType="lightUp">
          <bgColor rgb="FFFFFF99"/>
        </patternFill>
      </fill>
    </dxf>
    <dxf>
      <fill>
        <patternFill>
          <bgColor rgb="FFCCFFCC"/>
        </patternFill>
      </fill>
    </dxf>
    <dxf>
      <fill>
        <patternFill>
          <bgColor theme="5" tint="0.39994506668294322"/>
        </patternFill>
      </fill>
    </dxf>
    <dxf>
      <fill>
        <patternFill>
          <bgColor theme="5" tint="0.39994506668294322"/>
        </patternFill>
      </fill>
    </dxf>
    <dxf>
      <fill>
        <patternFill>
          <bgColor rgb="FFFFFF99"/>
        </patternFill>
      </fill>
      <border>
        <left style="thin">
          <color auto="1"/>
        </left>
        <right style="thin">
          <color auto="1"/>
        </right>
        <top style="thin">
          <color auto="1"/>
        </top>
        <bottom style="thin">
          <color auto="1"/>
        </bottom>
        <vertical/>
        <horizontal/>
      </border>
    </dxf>
    <dxf>
      <fill>
        <patternFill>
          <bgColor rgb="FFCCFF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patternType="darkDown">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1"/>
      </font>
      <fill>
        <patternFill>
          <bgColor rgb="FFFFFF99"/>
        </patternFill>
      </fill>
    </dxf>
  </dxfs>
  <tableStyles count="0" defaultTableStyle="TableStyleMedium9" defaultPivotStyle="PivotStyleLight16"/>
  <colors>
    <mruColors>
      <color rgb="FFFFFF99"/>
      <color rgb="FFCCFFCC"/>
      <color rgb="FF99FF99"/>
      <color rgb="FF99FFCC"/>
      <color rgb="FFFF3399"/>
      <color rgb="FF9966FF"/>
      <color rgb="FFCC00FF"/>
      <color rgb="FFCC0099"/>
      <color rgb="FFDEDEDE"/>
      <color rgb="FFE8E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'Formulario C'!$C$43</c:f>
          <c:strCache>
            <c:ptCount val="1"/>
            <c:pt idx="0">
              <c:v>Andamento prelievo di energia specifico -</c:v>
            </c:pt>
          </c:strCache>
        </c:strRef>
      </c:tx>
      <c:layout>
        <c:manualLayout>
          <c:xMode val="edge"/>
          <c:yMode val="edge"/>
          <c:x val="0.13464611029836404"/>
          <c:y val="7.9546356789619351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3.7432518303633096E-2"/>
          <c:y val="9.6250050695072004E-2"/>
          <c:w val="0.92090371598287057"/>
          <c:h val="0.74385753740522342"/>
        </c:manualLayout>
      </c:layout>
      <c:barChart>
        <c:barDir val="col"/>
        <c:grouping val="clustered"/>
        <c:varyColors val="0"/>
        <c:ser>
          <c:idx val="4"/>
          <c:order val="0"/>
          <c:tx>
            <c:strRef>
              <c:f>'Formulario C'!$F$39</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('Formulario C'!$B$40,'Formulario C'!$B$41)</c:f>
              <c:strCache>
                <c:ptCount val="2"/>
                <c:pt idx="0">
                  <c:v>En. termica specifica</c:v>
                </c:pt>
                <c:pt idx="1">
                  <c:v>En. elettrica specifica</c:v>
                </c:pt>
              </c:strCache>
            </c:strRef>
          </c:cat>
          <c:val>
            <c:numRef>
              <c:f>('Formulario C'!$F$40,'Formulario C'!$F$41)</c:f>
              <c:numCache>
                <c:formatCode>0.00</c:formatCode>
                <c:ptCount val="2"/>
                <c:pt idx="0">
                  <c:v>0</c:v>
                </c:pt>
                <c:pt idx="1">
                  <c:v>0</c:v>
                </c:pt>
              </c:numCache>
            </c:numRef>
          </c:val>
          <c:extLst>
            <c:ext xmlns:c16="http://schemas.microsoft.com/office/drawing/2014/chart" uri="{C3380CC4-5D6E-409C-BE32-E72D297353CC}">
              <c16:uniqueId val="{00000000-BCE0-4417-9EF1-BCA77B81452B}"/>
            </c:ext>
          </c:extLst>
        </c:ser>
        <c:ser>
          <c:idx val="3"/>
          <c:order val="1"/>
          <c:tx>
            <c:strRef>
              <c:f>'Formulario C'!$G$39</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('Formulario C'!$B$40,'Formulario C'!$B$41)</c:f>
              <c:strCache>
                <c:ptCount val="2"/>
                <c:pt idx="0">
                  <c:v>En. termica specifica</c:v>
                </c:pt>
                <c:pt idx="1">
                  <c:v>En. elettrica specifica</c:v>
                </c:pt>
              </c:strCache>
            </c:strRef>
          </c:cat>
          <c:val>
            <c:numRef>
              <c:f>('Formulario C'!$G$40,'Formulario C'!$G$41)</c:f>
              <c:numCache>
                <c:formatCode>0.00</c:formatCode>
                <c:ptCount val="2"/>
                <c:pt idx="0">
                  <c:v>0</c:v>
                </c:pt>
                <c:pt idx="1">
                  <c:v>0</c:v>
                </c:pt>
              </c:numCache>
            </c:numRef>
          </c:val>
          <c:extLst>
            <c:ext xmlns:c16="http://schemas.microsoft.com/office/drawing/2014/chart" uri="{C3380CC4-5D6E-409C-BE32-E72D297353CC}">
              <c16:uniqueId val="{00000001-BCE0-4417-9EF1-BCA77B81452B}"/>
            </c:ext>
          </c:extLst>
        </c:ser>
        <c:ser>
          <c:idx val="2"/>
          <c:order val="2"/>
          <c:tx>
            <c:strRef>
              <c:f>'Formulario C'!$H$39</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('Formulario C'!$B$40,'Formulario C'!$B$41)</c:f>
              <c:strCache>
                <c:ptCount val="2"/>
                <c:pt idx="0">
                  <c:v>En. termica specifica</c:v>
                </c:pt>
                <c:pt idx="1">
                  <c:v>En. elettrica specifica</c:v>
                </c:pt>
              </c:strCache>
            </c:strRef>
          </c:cat>
          <c:val>
            <c:numRef>
              <c:f>('Formulario C'!$H$40,'Formulario C'!$H$41)</c:f>
              <c:numCache>
                <c:formatCode>0.00</c:formatCode>
                <c:ptCount val="2"/>
                <c:pt idx="0">
                  <c:v>0</c:v>
                </c:pt>
                <c:pt idx="1">
                  <c:v>0</c:v>
                </c:pt>
              </c:numCache>
            </c:numRef>
          </c:val>
          <c:extLst>
            <c:ext xmlns:c16="http://schemas.microsoft.com/office/drawing/2014/chart" uri="{C3380CC4-5D6E-409C-BE32-E72D297353CC}">
              <c16:uniqueId val="{00000002-BCE0-4417-9EF1-BCA77B81452B}"/>
            </c:ext>
          </c:extLst>
        </c:ser>
        <c:ser>
          <c:idx val="1"/>
          <c:order val="3"/>
          <c:tx>
            <c:strRef>
              <c:f>'Formulario C'!$I$39</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('Formulario C'!$B$40,'Formulario C'!$B$41)</c:f>
              <c:strCache>
                <c:ptCount val="2"/>
                <c:pt idx="0">
                  <c:v>En. termica specifica</c:v>
                </c:pt>
                <c:pt idx="1">
                  <c:v>En. elettrica specifica</c:v>
                </c:pt>
              </c:strCache>
            </c:strRef>
          </c:cat>
          <c:val>
            <c:numRef>
              <c:f>('Formulario C'!$I$40,'Formulario C'!$I$41)</c:f>
              <c:numCache>
                <c:formatCode>0.00</c:formatCode>
                <c:ptCount val="2"/>
                <c:pt idx="0">
                  <c:v>0</c:v>
                </c:pt>
                <c:pt idx="1">
                  <c:v>0</c:v>
                </c:pt>
              </c:numCache>
            </c:numRef>
          </c:val>
          <c:extLst>
            <c:ext xmlns:c16="http://schemas.microsoft.com/office/drawing/2014/chart" uri="{C3380CC4-5D6E-409C-BE32-E72D297353CC}">
              <c16:uniqueId val="{00000003-BCE0-4417-9EF1-BCA77B81452B}"/>
            </c:ext>
          </c:extLst>
        </c:ser>
        <c:ser>
          <c:idx val="0"/>
          <c:order val="4"/>
          <c:tx>
            <c:strRef>
              <c:f>'Formulario C'!$J$39</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('Formulario C'!$B$40,'Formulario C'!$B$41)</c:f>
              <c:strCache>
                <c:ptCount val="2"/>
                <c:pt idx="0">
                  <c:v>En. termica specifica</c:v>
                </c:pt>
                <c:pt idx="1">
                  <c:v>En. elettrica specifica</c:v>
                </c:pt>
              </c:strCache>
            </c:strRef>
          </c:cat>
          <c:val>
            <c:numRef>
              <c:f>('Formulario C'!$J$40,'Formulario C'!$J$41)</c:f>
              <c:numCache>
                <c:formatCode>0.00</c:formatCode>
                <c:ptCount val="2"/>
                <c:pt idx="0">
                  <c:v>0</c:v>
                </c:pt>
                <c:pt idx="1">
                  <c:v>0</c:v>
                </c:pt>
              </c:numCache>
            </c:numRef>
          </c:val>
          <c:extLst>
            <c:ext xmlns:c16="http://schemas.microsoft.com/office/drawing/2014/chart" uri="{C3380CC4-5D6E-409C-BE32-E72D297353CC}">
              <c16:uniqueId val="{00000004-BCE0-4417-9EF1-BCA77B81452B}"/>
            </c:ext>
          </c:extLst>
        </c:ser>
        <c:dLbls>
          <c:showLegendKey val="0"/>
          <c:showVal val="0"/>
          <c:showCatName val="0"/>
          <c:showSerName val="0"/>
          <c:showPercent val="0"/>
          <c:showBubbleSize val="0"/>
        </c:dLbls>
        <c:gapWidth val="150"/>
        <c:axId val="133296896"/>
        <c:axId val="133298432"/>
      </c:barChart>
      <c:catAx>
        <c:axId val="13329689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298432"/>
        <c:crosses val="autoZero"/>
        <c:auto val="1"/>
        <c:lblAlgn val="ctr"/>
        <c:lblOffset val="100"/>
        <c:tickLblSkip val="1"/>
        <c:tickMarkSkip val="1"/>
        <c:noMultiLvlLbl val="0"/>
      </c:catAx>
      <c:valAx>
        <c:axId val="13329843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296896"/>
        <c:crosses val="autoZero"/>
        <c:crossBetween val="between"/>
      </c:valAx>
      <c:spPr>
        <a:solidFill>
          <a:schemeClr val="bg1"/>
        </a:solidFill>
        <a:ln>
          <a:noFill/>
        </a:ln>
        <a:effectLst/>
      </c:spPr>
    </c:plotArea>
    <c:legend>
      <c:legendPos val="b"/>
      <c:layout>
        <c:manualLayout>
          <c:xMode val="edge"/>
          <c:yMode val="edge"/>
          <c:x val="4.1060629921259841E-2"/>
          <c:y val="0.91538968049837532"/>
          <c:w val="0.9262041994750656"/>
          <c:h val="7.7253218884120192E-2"/>
        </c:manualLayout>
      </c:layout>
      <c:overlay val="0"/>
      <c:spPr>
        <a:noFill/>
        <a:ln>
          <a:noFill/>
        </a:ln>
        <a:effectLst/>
      </c:spPr>
      <c:txPr>
        <a:bodyPr rot="0" spcFirstLastPara="1" vertOverflow="ellipsis" vert="horz" wrap="square" anchor="ctr" anchorCtr="1"/>
        <a:lstStyle/>
        <a:p>
          <a:pPr>
            <a:defRPr lang="de-CH"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Sprachen!$H$256</c:f>
          <c:strCache>
            <c:ptCount val="1"/>
            <c:pt idx="0">
              <c:v>Andamento prelievo di energia [kWh/a]</c:v>
            </c:pt>
          </c:strCache>
        </c:strRef>
      </c:tx>
      <c:layout>
        <c:manualLayout>
          <c:xMode val="edge"/>
          <c:yMode val="edge"/>
          <c:x val="0.21007062591892459"/>
          <c:y val="2.5842069988493775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4.1240361495730037E-2"/>
          <c:y val="0.10152935656247333"/>
          <c:w val="0.91709559737998525"/>
          <c:h val="0.73275620260952967"/>
        </c:manualLayout>
      </c:layout>
      <c:barChart>
        <c:barDir val="col"/>
        <c:grouping val="clustered"/>
        <c:varyColors val="0"/>
        <c:ser>
          <c:idx val="4"/>
          <c:order val="0"/>
          <c:tx>
            <c:strRef>
              <c:f>'Formulario C'!$F$11</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('Formulario C'!$C$20,'Formulario C'!$C$23)</c:f>
              <c:strCache>
                <c:ptCount val="2"/>
                <c:pt idx="0">
                  <c:v>Energia termica</c:v>
                </c:pt>
                <c:pt idx="1">
                  <c:v>Energia elettrica</c:v>
                </c:pt>
              </c:strCache>
            </c:strRef>
          </c:cat>
          <c:val>
            <c:numRef>
              <c:f>('Formulario C'!$F$18,'Formulario C'!$F$21)</c:f>
              <c:numCache>
                <c:formatCode>#,##0</c:formatCode>
                <c:ptCount val="2"/>
                <c:pt idx="0">
                  <c:v>0</c:v>
                </c:pt>
              </c:numCache>
            </c:numRef>
          </c:val>
          <c:extLst>
            <c:ext xmlns:c16="http://schemas.microsoft.com/office/drawing/2014/chart" uri="{C3380CC4-5D6E-409C-BE32-E72D297353CC}">
              <c16:uniqueId val="{00000000-EFEB-4CCA-B620-CD9FA2B345FE}"/>
            </c:ext>
          </c:extLst>
        </c:ser>
        <c:ser>
          <c:idx val="3"/>
          <c:order val="1"/>
          <c:tx>
            <c:strRef>
              <c:f>'Formulario C'!$G$11</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('Formulario C'!$C$20,'Formulario C'!$C$23)</c:f>
              <c:strCache>
                <c:ptCount val="2"/>
                <c:pt idx="0">
                  <c:v>Energia termica</c:v>
                </c:pt>
                <c:pt idx="1">
                  <c:v>Energia elettrica</c:v>
                </c:pt>
              </c:strCache>
            </c:strRef>
          </c:cat>
          <c:val>
            <c:numRef>
              <c:f>('Formulario C'!$G$18,'Formulario C'!$G$21)</c:f>
              <c:numCache>
                <c:formatCode>#,##0</c:formatCode>
                <c:ptCount val="2"/>
                <c:pt idx="0">
                  <c:v>0</c:v>
                </c:pt>
              </c:numCache>
            </c:numRef>
          </c:val>
          <c:extLst>
            <c:ext xmlns:c16="http://schemas.microsoft.com/office/drawing/2014/chart" uri="{C3380CC4-5D6E-409C-BE32-E72D297353CC}">
              <c16:uniqueId val="{00000001-EFEB-4CCA-B620-CD9FA2B345FE}"/>
            </c:ext>
          </c:extLst>
        </c:ser>
        <c:ser>
          <c:idx val="2"/>
          <c:order val="2"/>
          <c:tx>
            <c:strRef>
              <c:f>'Formulario C'!$H$11</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('Formulario C'!$C$20,'Formulario C'!$C$23)</c:f>
              <c:strCache>
                <c:ptCount val="2"/>
                <c:pt idx="0">
                  <c:v>Energia termica</c:v>
                </c:pt>
                <c:pt idx="1">
                  <c:v>Energia elettrica</c:v>
                </c:pt>
              </c:strCache>
            </c:strRef>
          </c:cat>
          <c:val>
            <c:numRef>
              <c:f>('Formulario C'!$H$18,'Formulario C'!$H$21)</c:f>
              <c:numCache>
                <c:formatCode>#,##0</c:formatCode>
                <c:ptCount val="2"/>
                <c:pt idx="0">
                  <c:v>0</c:v>
                </c:pt>
              </c:numCache>
            </c:numRef>
          </c:val>
          <c:extLst>
            <c:ext xmlns:c16="http://schemas.microsoft.com/office/drawing/2014/chart" uri="{C3380CC4-5D6E-409C-BE32-E72D297353CC}">
              <c16:uniqueId val="{00000002-EFEB-4CCA-B620-CD9FA2B345FE}"/>
            </c:ext>
          </c:extLst>
        </c:ser>
        <c:ser>
          <c:idx val="1"/>
          <c:order val="3"/>
          <c:tx>
            <c:strRef>
              <c:f>'Formulario C'!$I$11</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('Formulario C'!$C$20,'Formulario C'!$C$23)</c:f>
              <c:strCache>
                <c:ptCount val="2"/>
                <c:pt idx="0">
                  <c:v>Energia termica</c:v>
                </c:pt>
                <c:pt idx="1">
                  <c:v>Energia elettrica</c:v>
                </c:pt>
              </c:strCache>
            </c:strRef>
          </c:cat>
          <c:val>
            <c:numRef>
              <c:f>('Formulario C'!$I$18,'Formulario C'!$I$21)</c:f>
              <c:numCache>
                <c:formatCode>#,##0</c:formatCode>
                <c:ptCount val="2"/>
                <c:pt idx="0">
                  <c:v>0</c:v>
                </c:pt>
              </c:numCache>
            </c:numRef>
          </c:val>
          <c:extLst>
            <c:ext xmlns:c16="http://schemas.microsoft.com/office/drawing/2014/chart" uri="{C3380CC4-5D6E-409C-BE32-E72D297353CC}">
              <c16:uniqueId val="{00000003-EFEB-4CCA-B620-CD9FA2B345FE}"/>
            </c:ext>
          </c:extLst>
        </c:ser>
        <c:ser>
          <c:idx val="0"/>
          <c:order val="4"/>
          <c:tx>
            <c:strRef>
              <c:f>'Formulario C'!$J$11</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('Formulario C'!$C$20,'Formulario C'!$C$23)</c:f>
              <c:strCache>
                <c:ptCount val="2"/>
                <c:pt idx="0">
                  <c:v>Energia termica</c:v>
                </c:pt>
                <c:pt idx="1">
                  <c:v>Energia elettrica</c:v>
                </c:pt>
              </c:strCache>
            </c:strRef>
          </c:cat>
          <c:val>
            <c:numRef>
              <c:f>('Formulario C'!$J$18,'Formulario C'!$J$21)</c:f>
              <c:numCache>
                <c:formatCode>#,##0</c:formatCode>
                <c:ptCount val="2"/>
                <c:pt idx="0">
                  <c:v>0</c:v>
                </c:pt>
              </c:numCache>
            </c:numRef>
          </c:val>
          <c:extLst>
            <c:ext xmlns:c16="http://schemas.microsoft.com/office/drawing/2014/chart" uri="{C3380CC4-5D6E-409C-BE32-E72D297353CC}">
              <c16:uniqueId val="{00000004-EFEB-4CCA-B620-CD9FA2B345FE}"/>
            </c:ext>
          </c:extLst>
        </c:ser>
        <c:dLbls>
          <c:showLegendKey val="0"/>
          <c:showVal val="0"/>
          <c:showCatName val="0"/>
          <c:showSerName val="0"/>
          <c:showPercent val="0"/>
          <c:showBubbleSize val="0"/>
        </c:dLbls>
        <c:gapWidth val="150"/>
        <c:axId val="133346816"/>
        <c:axId val="133348352"/>
      </c:barChart>
      <c:catAx>
        <c:axId val="133346816"/>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348352"/>
        <c:crossesAt val="0"/>
        <c:auto val="1"/>
        <c:lblAlgn val="ctr"/>
        <c:lblOffset val="100"/>
        <c:tickLblSkip val="1"/>
        <c:tickMarkSkip val="1"/>
        <c:noMultiLvlLbl val="0"/>
      </c:catAx>
      <c:valAx>
        <c:axId val="13334835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800"/>
            </a:pPr>
            <a:endParaRPr lang="de-DE"/>
          </a:p>
        </c:txPr>
        <c:crossAx val="133346816"/>
        <c:crosses val="autoZero"/>
        <c:crossBetween val="between"/>
      </c:valAx>
      <c:spPr>
        <a:solidFill>
          <a:schemeClr val="bg1"/>
        </a:solidFill>
        <a:ln>
          <a:noFill/>
        </a:ln>
        <a:effectLst/>
      </c:spPr>
    </c:plotArea>
    <c:legend>
      <c:legendPos val="b"/>
      <c:layout>
        <c:manualLayout>
          <c:xMode val="edge"/>
          <c:yMode val="edge"/>
          <c:x val="4.1666666666666657E-2"/>
          <c:y val="0.91005369341536091"/>
          <c:w val="0.92624133585381219"/>
          <c:h val="7.4788045950354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Sprachen!$H$774</c:f>
          <c:strCache>
            <c:ptCount val="1"/>
            <c:pt idx="0">
              <c:v>Prelievo di energia assoluto [kWh/a]</c:v>
            </c:pt>
          </c:strCache>
        </c:strRef>
      </c:tx>
      <c:layout>
        <c:manualLayout>
          <c:xMode val="edge"/>
          <c:yMode val="edge"/>
          <c:x val="0.15918333333333334"/>
          <c:y val="5.3148148148148152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9.7094737446393568E-3"/>
          <c:y val="8.0893556484436357E-2"/>
          <c:w val="0.96708179387337545"/>
          <c:h val="0.78169398148148161"/>
        </c:manualLayout>
      </c:layout>
      <c:barChart>
        <c:barDir val="col"/>
        <c:grouping val="clustered"/>
        <c:varyColors val="0"/>
        <c:ser>
          <c:idx val="4"/>
          <c:order val="0"/>
          <c:tx>
            <c:strRef>
              <c:f>Rapporto!$N$14</c:f>
              <c:strCache>
                <c:ptCount val="1"/>
                <c:pt idx="0">
                  <c:v>2018</c:v>
                </c:pt>
              </c:strCache>
            </c:strRef>
          </c:tx>
          <c:spPr>
            <a:solidFill>
              <a:schemeClr val="accent6">
                <a:tint val="54000"/>
              </a:schemeClr>
            </a:solidFill>
            <a:ln w="9525" cap="flat" cmpd="sng" algn="ctr">
              <a:solidFill>
                <a:sysClr val="windowText" lastClr="000000"/>
              </a:solidFill>
              <a:prstDash val="solid"/>
              <a:round/>
            </a:ln>
            <a:effectLst/>
          </c:spPr>
          <c:invertIfNegative val="0"/>
          <c:cat>
            <c:strRef>
              <c:f>(Rapporto!$B$15,Rapporto!$B$16)</c:f>
              <c:strCache>
                <c:ptCount val="2"/>
                <c:pt idx="0">
                  <c:v>Energia termica</c:v>
                </c:pt>
                <c:pt idx="1">
                  <c:v>Energia elettrica</c:v>
                </c:pt>
              </c:strCache>
            </c:strRef>
          </c:cat>
          <c:val>
            <c:numRef>
              <c:f>(Rapporto!$N$15,Rapporto!$N$16)</c:f>
              <c:numCache>
                <c:formatCode>_ * #,##0_ ;_ * \-#,##0_ ;_ * "-"??_ ;_ @_ </c:formatCode>
                <c:ptCount val="2"/>
                <c:pt idx="0">
                  <c:v>0</c:v>
                </c:pt>
                <c:pt idx="1">
                  <c:v>0</c:v>
                </c:pt>
              </c:numCache>
            </c:numRef>
          </c:val>
          <c:extLst>
            <c:ext xmlns:c16="http://schemas.microsoft.com/office/drawing/2014/chart" uri="{C3380CC4-5D6E-409C-BE32-E72D297353CC}">
              <c16:uniqueId val="{00000000-5895-43F7-A045-B8FC37AB2C9B}"/>
            </c:ext>
          </c:extLst>
        </c:ser>
        <c:ser>
          <c:idx val="3"/>
          <c:order val="1"/>
          <c:tx>
            <c:strRef>
              <c:f>Rapporto!$O$14</c:f>
              <c:strCache>
                <c:ptCount val="1"/>
                <c:pt idx="0">
                  <c:v>2019</c:v>
                </c:pt>
              </c:strCache>
            </c:strRef>
          </c:tx>
          <c:spPr>
            <a:solidFill>
              <a:schemeClr val="accent6">
                <a:tint val="77000"/>
              </a:schemeClr>
            </a:solidFill>
            <a:ln w="9525" cap="flat" cmpd="sng" algn="ctr">
              <a:solidFill>
                <a:sysClr val="windowText" lastClr="000000"/>
              </a:solidFill>
              <a:prstDash val="solid"/>
              <a:round/>
            </a:ln>
            <a:effectLst/>
          </c:spPr>
          <c:invertIfNegative val="0"/>
          <c:cat>
            <c:strRef>
              <c:f>(Rapporto!$B$15,Rapporto!$B$16)</c:f>
              <c:strCache>
                <c:ptCount val="2"/>
                <c:pt idx="0">
                  <c:v>Energia termica</c:v>
                </c:pt>
                <c:pt idx="1">
                  <c:v>Energia elettrica</c:v>
                </c:pt>
              </c:strCache>
            </c:strRef>
          </c:cat>
          <c:val>
            <c:numRef>
              <c:f>(Rapporto!$O$15,Rapporto!$O$16)</c:f>
              <c:numCache>
                <c:formatCode>_ * #,##0_ ;_ * \-#,##0_ ;_ * "-"??_ ;_ @_ </c:formatCode>
                <c:ptCount val="2"/>
                <c:pt idx="0">
                  <c:v>0</c:v>
                </c:pt>
                <c:pt idx="1">
                  <c:v>0</c:v>
                </c:pt>
              </c:numCache>
            </c:numRef>
          </c:val>
          <c:extLst>
            <c:ext xmlns:c16="http://schemas.microsoft.com/office/drawing/2014/chart" uri="{C3380CC4-5D6E-409C-BE32-E72D297353CC}">
              <c16:uniqueId val="{00000001-5895-43F7-A045-B8FC37AB2C9B}"/>
            </c:ext>
          </c:extLst>
        </c:ser>
        <c:ser>
          <c:idx val="2"/>
          <c:order val="2"/>
          <c:tx>
            <c:strRef>
              <c:f>Rapporto!$P$14</c:f>
              <c:strCache>
                <c:ptCount val="1"/>
                <c:pt idx="0">
                  <c:v>2020</c:v>
                </c:pt>
              </c:strCache>
            </c:strRef>
          </c:tx>
          <c:spPr>
            <a:solidFill>
              <a:schemeClr val="accent6"/>
            </a:solidFill>
            <a:ln w="9525" cap="flat" cmpd="sng" algn="ctr">
              <a:solidFill>
                <a:sysClr val="windowText" lastClr="000000"/>
              </a:solidFill>
              <a:prstDash val="solid"/>
              <a:round/>
            </a:ln>
            <a:effectLst/>
          </c:spPr>
          <c:invertIfNegative val="0"/>
          <c:cat>
            <c:strRef>
              <c:f>(Rapporto!$B$15,Rapporto!$B$16)</c:f>
              <c:strCache>
                <c:ptCount val="2"/>
                <c:pt idx="0">
                  <c:v>Energia termica</c:v>
                </c:pt>
                <c:pt idx="1">
                  <c:v>Energia elettrica</c:v>
                </c:pt>
              </c:strCache>
            </c:strRef>
          </c:cat>
          <c:val>
            <c:numRef>
              <c:f>(Rapporto!$P$15,Rapporto!$P$16)</c:f>
              <c:numCache>
                <c:formatCode>_ * #,##0_ ;_ * \-#,##0_ ;_ * "-"??_ ;_ @_ </c:formatCode>
                <c:ptCount val="2"/>
                <c:pt idx="0">
                  <c:v>0</c:v>
                </c:pt>
                <c:pt idx="1">
                  <c:v>0</c:v>
                </c:pt>
              </c:numCache>
            </c:numRef>
          </c:val>
          <c:extLst>
            <c:ext xmlns:c16="http://schemas.microsoft.com/office/drawing/2014/chart" uri="{C3380CC4-5D6E-409C-BE32-E72D297353CC}">
              <c16:uniqueId val="{00000002-5895-43F7-A045-B8FC37AB2C9B}"/>
            </c:ext>
          </c:extLst>
        </c:ser>
        <c:ser>
          <c:idx val="1"/>
          <c:order val="3"/>
          <c:tx>
            <c:strRef>
              <c:f>Rapporto!$S$14</c:f>
              <c:strCache>
                <c:ptCount val="1"/>
                <c:pt idx="0">
                  <c:v>2021</c:v>
                </c:pt>
              </c:strCache>
            </c:strRef>
          </c:tx>
          <c:spPr>
            <a:solidFill>
              <a:schemeClr val="accent6">
                <a:shade val="76000"/>
              </a:schemeClr>
            </a:solidFill>
            <a:ln w="9525" cap="flat" cmpd="sng" algn="ctr">
              <a:solidFill>
                <a:sysClr val="windowText" lastClr="000000"/>
              </a:solidFill>
              <a:prstDash val="solid"/>
              <a:round/>
            </a:ln>
            <a:effectLst/>
          </c:spPr>
          <c:invertIfNegative val="0"/>
          <c:cat>
            <c:strRef>
              <c:f>(Rapporto!$B$15,Rapporto!$B$16)</c:f>
              <c:strCache>
                <c:ptCount val="2"/>
                <c:pt idx="0">
                  <c:v>Energia termica</c:v>
                </c:pt>
                <c:pt idx="1">
                  <c:v>Energia elettrica</c:v>
                </c:pt>
              </c:strCache>
            </c:strRef>
          </c:cat>
          <c:val>
            <c:numRef>
              <c:f>(Rapporto!$S$15,Rapporto!$S$16)</c:f>
              <c:numCache>
                <c:formatCode>_ * #,##0_ ;_ * \-#,##0_ ;_ * "-"??_ ;_ @_ </c:formatCode>
                <c:ptCount val="2"/>
                <c:pt idx="0">
                  <c:v>0</c:v>
                </c:pt>
                <c:pt idx="1">
                  <c:v>0</c:v>
                </c:pt>
              </c:numCache>
            </c:numRef>
          </c:val>
          <c:extLst>
            <c:ext xmlns:c16="http://schemas.microsoft.com/office/drawing/2014/chart" uri="{C3380CC4-5D6E-409C-BE32-E72D297353CC}">
              <c16:uniqueId val="{00000003-5895-43F7-A045-B8FC37AB2C9B}"/>
            </c:ext>
          </c:extLst>
        </c:ser>
        <c:ser>
          <c:idx val="0"/>
          <c:order val="4"/>
          <c:tx>
            <c:strRef>
              <c:f>Rapporto!$T$14</c:f>
              <c:strCache>
                <c:ptCount val="1"/>
                <c:pt idx="0">
                  <c:v>2022</c:v>
                </c:pt>
              </c:strCache>
            </c:strRef>
          </c:tx>
          <c:spPr>
            <a:solidFill>
              <a:schemeClr val="accent6">
                <a:shade val="53000"/>
              </a:schemeClr>
            </a:solidFill>
            <a:ln w="9525" cap="flat" cmpd="sng" algn="ctr">
              <a:solidFill>
                <a:sysClr val="windowText" lastClr="000000"/>
              </a:solidFill>
              <a:prstDash val="solid"/>
              <a:round/>
            </a:ln>
            <a:effectLst/>
          </c:spPr>
          <c:invertIfNegative val="0"/>
          <c:cat>
            <c:strRef>
              <c:f>(Rapporto!$B$15,Rapporto!$B$16)</c:f>
              <c:strCache>
                <c:ptCount val="2"/>
                <c:pt idx="0">
                  <c:v>Energia termica</c:v>
                </c:pt>
                <c:pt idx="1">
                  <c:v>Energia elettrica</c:v>
                </c:pt>
              </c:strCache>
            </c:strRef>
          </c:cat>
          <c:val>
            <c:numRef>
              <c:f>(Rapporto!$T$15,Rapporto!$T$16)</c:f>
              <c:numCache>
                <c:formatCode>_ * #,##0_ ;_ * \-#,##0_ ;_ * "-"??_ ;_ @_ </c:formatCode>
                <c:ptCount val="2"/>
                <c:pt idx="0">
                  <c:v>0</c:v>
                </c:pt>
                <c:pt idx="1">
                  <c:v>0</c:v>
                </c:pt>
              </c:numCache>
            </c:numRef>
          </c:val>
          <c:extLst>
            <c:ext xmlns:c16="http://schemas.microsoft.com/office/drawing/2014/chart" uri="{C3380CC4-5D6E-409C-BE32-E72D297353CC}">
              <c16:uniqueId val="{00000004-5895-43F7-A045-B8FC37AB2C9B}"/>
            </c:ext>
          </c:extLst>
        </c:ser>
        <c:dLbls>
          <c:showLegendKey val="0"/>
          <c:showVal val="0"/>
          <c:showCatName val="0"/>
          <c:showSerName val="0"/>
          <c:showPercent val="0"/>
          <c:showBubbleSize val="0"/>
        </c:dLbls>
        <c:gapWidth val="150"/>
        <c:axId val="133868928"/>
        <c:axId val="133874816"/>
      </c:barChart>
      <c:catAx>
        <c:axId val="133868928"/>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3874816"/>
        <c:crosses val="autoZero"/>
        <c:auto val="1"/>
        <c:lblAlgn val="ctr"/>
        <c:lblOffset val="100"/>
        <c:tickLblSkip val="1"/>
        <c:tickMarkSkip val="1"/>
        <c:noMultiLvlLbl val="0"/>
      </c:catAx>
      <c:valAx>
        <c:axId val="133874816"/>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3868928"/>
        <c:crosses val="autoZero"/>
        <c:crossBetween val="between"/>
      </c:valAx>
      <c:spPr>
        <a:solidFill>
          <a:schemeClr val="bg1"/>
        </a:solidFill>
        <a:ln>
          <a:noFill/>
        </a:ln>
        <a:effectLst/>
      </c:spPr>
    </c:plotArea>
    <c:legend>
      <c:legendPos val="b"/>
      <c:layout>
        <c:manualLayout>
          <c:xMode val="edge"/>
          <c:yMode val="edge"/>
          <c:x val="1.3492063492063469E-3"/>
          <c:y val="0.92221481481481471"/>
          <c:w val="0.9779452380952381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Rapporto!$O$29</c:f>
          <c:strCache>
            <c:ptCount val="1"/>
            <c:pt idx="0">
              <c:v>Prelievo di energia specifico -</c:v>
            </c:pt>
          </c:strCache>
        </c:strRef>
      </c:tx>
      <c:layout>
        <c:manualLayout>
          <c:xMode val="edge"/>
          <c:yMode val="edge"/>
          <c:x val="0.13645634920634922"/>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7993727598566312E-2"/>
          <c:y val="8.0893556484436357E-2"/>
          <c:w val="0.968923835125448"/>
          <c:h val="0.78046157407407413"/>
        </c:manualLayout>
      </c:layout>
      <c:barChart>
        <c:barDir val="col"/>
        <c:grouping val="clustered"/>
        <c:varyColors val="0"/>
        <c:ser>
          <c:idx val="4"/>
          <c:order val="0"/>
          <c:tx>
            <c:strRef>
              <c:f>Rapporto!$N$20</c:f>
              <c:strCache>
                <c:ptCount val="1"/>
                <c:pt idx="0">
                  <c:v>2018</c:v>
                </c:pt>
              </c:strCache>
            </c:strRef>
          </c:tx>
          <c:spPr>
            <a:solidFill>
              <a:schemeClr val="accent2">
                <a:tint val="54000"/>
              </a:schemeClr>
            </a:solidFill>
            <a:ln w="9525" cap="flat" cmpd="sng" algn="ctr">
              <a:solidFill>
                <a:sysClr val="windowText" lastClr="000000"/>
              </a:solidFill>
              <a:prstDash val="solid"/>
              <a:round/>
            </a:ln>
            <a:effectLst/>
          </c:spPr>
          <c:invertIfNegative val="0"/>
          <c:cat>
            <c:strRef>
              <c:f>(Rapporto!$B$22,Rapporto!$B$23)</c:f>
              <c:strCache>
                <c:ptCount val="2"/>
                <c:pt idx="0">
                  <c:v>En. termica specifica</c:v>
                </c:pt>
                <c:pt idx="1">
                  <c:v>En. elettrica specifica</c:v>
                </c:pt>
              </c:strCache>
            </c:strRef>
          </c:cat>
          <c:val>
            <c:numRef>
              <c:f>(Rapporto!$N$22,Rapporto!$N$23)</c:f>
              <c:numCache>
                <c:formatCode>_(* #,##0.00_);_(* \(#,##0.00\);_(* "-"??_);_(@_)</c:formatCode>
                <c:ptCount val="2"/>
                <c:pt idx="0">
                  <c:v>0</c:v>
                </c:pt>
                <c:pt idx="1">
                  <c:v>0</c:v>
                </c:pt>
              </c:numCache>
            </c:numRef>
          </c:val>
          <c:extLst>
            <c:ext xmlns:c16="http://schemas.microsoft.com/office/drawing/2014/chart" uri="{C3380CC4-5D6E-409C-BE32-E72D297353CC}">
              <c16:uniqueId val="{00000000-232D-449C-8F61-69E0D63C6E7E}"/>
            </c:ext>
          </c:extLst>
        </c:ser>
        <c:ser>
          <c:idx val="3"/>
          <c:order val="1"/>
          <c:tx>
            <c:strRef>
              <c:f>Rapporto!$O$20</c:f>
              <c:strCache>
                <c:ptCount val="1"/>
                <c:pt idx="0">
                  <c:v>2019</c:v>
                </c:pt>
              </c:strCache>
            </c:strRef>
          </c:tx>
          <c:spPr>
            <a:solidFill>
              <a:schemeClr val="accent2">
                <a:tint val="77000"/>
              </a:schemeClr>
            </a:solidFill>
            <a:ln w="9525" cap="flat" cmpd="sng" algn="ctr">
              <a:solidFill>
                <a:sysClr val="windowText" lastClr="000000"/>
              </a:solidFill>
              <a:prstDash val="solid"/>
              <a:round/>
            </a:ln>
            <a:effectLst/>
          </c:spPr>
          <c:invertIfNegative val="0"/>
          <c:cat>
            <c:strRef>
              <c:f>(Rapporto!$B$22,Rapporto!$B$23)</c:f>
              <c:strCache>
                <c:ptCount val="2"/>
                <c:pt idx="0">
                  <c:v>En. termica specifica</c:v>
                </c:pt>
                <c:pt idx="1">
                  <c:v>En. elettrica specifica</c:v>
                </c:pt>
              </c:strCache>
            </c:strRef>
          </c:cat>
          <c:val>
            <c:numRef>
              <c:f>(Rapporto!$O$22,Rapporto!$O$23)</c:f>
              <c:numCache>
                <c:formatCode>_(* #,##0.00_);_(* \(#,##0.00\);_(* "-"??_);_(@_)</c:formatCode>
                <c:ptCount val="2"/>
                <c:pt idx="0">
                  <c:v>0</c:v>
                </c:pt>
                <c:pt idx="1">
                  <c:v>0</c:v>
                </c:pt>
              </c:numCache>
            </c:numRef>
          </c:val>
          <c:extLst>
            <c:ext xmlns:c16="http://schemas.microsoft.com/office/drawing/2014/chart" uri="{C3380CC4-5D6E-409C-BE32-E72D297353CC}">
              <c16:uniqueId val="{00000001-232D-449C-8F61-69E0D63C6E7E}"/>
            </c:ext>
          </c:extLst>
        </c:ser>
        <c:ser>
          <c:idx val="2"/>
          <c:order val="2"/>
          <c:tx>
            <c:strRef>
              <c:f>Rapporto!$P$20</c:f>
              <c:strCache>
                <c:ptCount val="1"/>
                <c:pt idx="0">
                  <c:v>2020</c:v>
                </c:pt>
              </c:strCache>
            </c:strRef>
          </c:tx>
          <c:spPr>
            <a:solidFill>
              <a:schemeClr val="accent2"/>
            </a:solidFill>
            <a:ln w="9525" cap="flat" cmpd="sng" algn="ctr">
              <a:solidFill>
                <a:sysClr val="windowText" lastClr="000000"/>
              </a:solidFill>
              <a:prstDash val="solid"/>
              <a:round/>
            </a:ln>
            <a:effectLst/>
          </c:spPr>
          <c:invertIfNegative val="0"/>
          <c:cat>
            <c:strRef>
              <c:f>(Rapporto!$B$22,Rapporto!$B$23)</c:f>
              <c:strCache>
                <c:ptCount val="2"/>
                <c:pt idx="0">
                  <c:v>En. termica specifica</c:v>
                </c:pt>
                <c:pt idx="1">
                  <c:v>En. elettrica specifica</c:v>
                </c:pt>
              </c:strCache>
            </c:strRef>
          </c:cat>
          <c:val>
            <c:numRef>
              <c:f>(Rapporto!$P$22,Rapporto!$P$23)</c:f>
              <c:numCache>
                <c:formatCode>_(* #,##0.00_);_(* \(#,##0.00\);_(* "-"??_);_(@_)</c:formatCode>
                <c:ptCount val="2"/>
                <c:pt idx="0">
                  <c:v>0</c:v>
                </c:pt>
                <c:pt idx="1">
                  <c:v>0</c:v>
                </c:pt>
              </c:numCache>
            </c:numRef>
          </c:val>
          <c:extLst>
            <c:ext xmlns:c16="http://schemas.microsoft.com/office/drawing/2014/chart" uri="{C3380CC4-5D6E-409C-BE32-E72D297353CC}">
              <c16:uniqueId val="{00000002-232D-449C-8F61-69E0D63C6E7E}"/>
            </c:ext>
          </c:extLst>
        </c:ser>
        <c:ser>
          <c:idx val="1"/>
          <c:order val="3"/>
          <c:tx>
            <c:strRef>
              <c:f>Rapporto!$S$20</c:f>
              <c:strCache>
                <c:ptCount val="1"/>
                <c:pt idx="0">
                  <c:v>2021</c:v>
                </c:pt>
              </c:strCache>
            </c:strRef>
          </c:tx>
          <c:spPr>
            <a:solidFill>
              <a:schemeClr val="accent2">
                <a:shade val="76000"/>
              </a:schemeClr>
            </a:solidFill>
            <a:ln w="9525" cap="flat" cmpd="sng" algn="ctr">
              <a:solidFill>
                <a:sysClr val="windowText" lastClr="000000"/>
              </a:solidFill>
              <a:prstDash val="solid"/>
              <a:round/>
            </a:ln>
            <a:effectLst/>
          </c:spPr>
          <c:invertIfNegative val="0"/>
          <c:cat>
            <c:strRef>
              <c:f>(Rapporto!$B$22,Rapporto!$B$23)</c:f>
              <c:strCache>
                <c:ptCount val="2"/>
                <c:pt idx="0">
                  <c:v>En. termica specifica</c:v>
                </c:pt>
                <c:pt idx="1">
                  <c:v>En. elettrica specifica</c:v>
                </c:pt>
              </c:strCache>
            </c:strRef>
          </c:cat>
          <c:val>
            <c:numRef>
              <c:f>(Rapporto!$S$22,Rapporto!$S$23)</c:f>
              <c:numCache>
                <c:formatCode>_(* #,##0.00_);_(* \(#,##0.00\);_(* "-"??_);_(@_)</c:formatCode>
                <c:ptCount val="2"/>
                <c:pt idx="0">
                  <c:v>0</c:v>
                </c:pt>
                <c:pt idx="1">
                  <c:v>0</c:v>
                </c:pt>
              </c:numCache>
            </c:numRef>
          </c:val>
          <c:extLst>
            <c:ext xmlns:c16="http://schemas.microsoft.com/office/drawing/2014/chart" uri="{C3380CC4-5D6E-409C-BE32-E72D297353CC}">
              <c16:uniqueId val="{00000003-232D-449C-8F61-69E0D63C6E7E}"/>
            </c:ext>
          </c:extLst>
        </c:ser>
        <c:ser>
          <c:idx val="0"/>
          <c:order val="4"/>
          <c:tx>
            <c:strRef>
              <c:f>Rapporto!$T$20</c:f>
              <c:strCache>
                <c:ptCount val="1"/>
                <c:pt idx="0">
                  <c:v>2022</c:v>
                </c:pt>
              </c:strCache>
            </c:strRef>
          </c:tx>
          <c:spPr>
            <a:solidFill>
              <a:schemeClr val="accent2">
                <a:shade val="53000"/>
              </a:schemeClr>
            </a:solidFill>
            <a:ln w="9525" cap="flat" cmpd="sng" algn="ctr">
              <a:solidFill>
                <a:sysClr val="windowText" lastClr="000000"/>
              </a:solidFill>
              <a:prstDash val="solid"/>
              <a:round/>
            </a:ln>
            <a:effectLst/>
          </c:spPr>
          <c:invertIfNegative val="0"/>
          <c:cat>
            <c:strRef>
              <c:f>(Rapporto!$B$22,Rapporto!$B$23)</c:f>
              <c:strCache>
                <c:ptCount val="2"/>
                <c:pt idx="0">
                  <c:v>En. termica specifica</c:v>
                </c:pt>
                <c:pt idx="1">
                  <c:v>En. elettrica specifica</c:v>
                </c:pt>
              </c:strCache>
            </c:strRef>
          </c:cat>
          <c:val>
            <c:numRef>
              <c:f>(Rapporto!$T$22,Rapporto!$T$23)</c:f>
              <c:numCache>
                <c:formatCode>_(* #,##0.00_);_(* \(#,##0.00\);_(* "-"??_);_(@_)</c:formatCode>
                <c:ptCount val="2"/>
                <c:pt idx="0">
                  <c:v>0</c:v>
                </c:pt>
                <c:pt idx="1">
                  <c:v>0</c:v>
                </c:pt>
              </c:numCache>
            </c:numRef>
          </c:val>
          <c:extLst>
            <c:ext xmlns:c16="http://schemas.microsoft.com/office/drawing/2014/chart" uri="{C3380CC4-5D6E-409C-BE32-E72D297353CC}">
              <c16:uniqueId val="{00000004-232D-449C-8F61-69E0D63C6E7E}"/>
            </c:ext>
          </c:extLst>
        </c:ser>
        <c:dLbls>
          <c:showLegendKey val="0"/>
          <c:showVal val="0"/>
          <c:showCatName val="0"/>
          <c:showSerName val="0"/>
          <c:showPercent val="0"/>
          <c:showBubbleSize val="0"/>
        </c:dLbls>
        <c:gapWidth val="150"/>
        <c:axId val="135096192"/>
        <c:axId val="135097728"/>
      </c:barChart>
      <c:catAx>
        <c:axId val="13509619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097728"/>
        <c:crosses val="autoZero"/>
        <c:auto val="1"/>
        <c:lblAlgn val="ctr"/>
        <c:lblOffset val="100"/>
        <c:tickLblSkip val="1"/>
        <c:tickMarkSkip val="1"/>
        <c:noMultiLvlLbl val="0"/>
      </c:catAx>
      <c:valAx>
        <c:axId val="13509772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096192"/>
        <c:crosses val="autoZero"/>
        <c:crossBetween val="between"/>
      </c:valAx>
      <c:spPr>
        <a:solidFill>
          <a:schemeClr val="bg1"/>
        </a:solidFill>
        <a:ln>
          <a:noFill/>
        </a:ln>
        <a:effectLst/>
      </c:spPr>
    </c:plotArea>
    <c:legend>
      <c:legendPos val="b"/>
      <c:layout>
        <c:manualLayout>
          <c:xMode val="edge"/>
          <c:yMode val="edge"/>
          <c:x val="1.6502971089584442E-2"/>
          <c:y val="0.92221479439132459"/>
          <c:w val="0.96760828774492413"/>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Sprachen!$H$776</c:f>
          <c:strCache>
            <c:ptCount val="1"/>
            <c:pt idx="0">
              <c:v>Costi energetici [CHF/a]</c:v>
            </c:pt>
          </c:strCache>
        </c:strRef>
      </c:tx>
      <c:layout>
        <c:manualLayout>
          <c:xMode val="edge"/>
          <c:yMode val="edge"/>
          <c:x val="0.17347380952380956"/>
          <c:y val="5.3194444444444448E-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9030621172353452E-2"/>
          <c:y val="8.0893556484436357E-2"/>
          <c:w val="0.96961213181685635"/>
          <c:h val="0.77581435185185199"/>
        </c:manualLayout>
      </c:layout>
      <c:barChart>
        <c:barDir val="col"/>
        <c:grouping val="clustered"/>
        <c:varyColors val="0"/>
        <c:ser>
          <c:idx val="4"/>
          <c:order val="0"/>
          <c:tx>
            <c:strRef>
              <c:f>Rapporto!$N$25</c:f>
              <c:strCache>
                <c:ptCount val="1"/>
                <c:pt idx="0">
                  <c:v>2018</c:v>
                </c:pt>
              </c:strCache>
            </c:strRef>
          </c:tx>
          <c:spPr>
            <a:solidFill>
              <a:schemeClr val="accent1">
                <a:lumMod val="20000"/>
                <a:lumOff val="80000"/>
              </a:schemeClr>
            </a:solidFill>
            <a:ln w="9525" cap="flat" cmpd="sng" algn="ctr">
              <a:solidFill>
                <a:sysClr val="windowText" lastClr="000000"/>
              </a:solidFill>
              <a:prstDash val="solid"/>
              <a:round/>
            </a:ln>
            <a:effectLst/>
          </c:spPr>
          <c:invertIfNegative val="0"/>
          <c:cat>
            <c:strRef>
              <c:f>(Rapporto!$B$26,Rapporto!$B$27)</c:f>
              <c:strCache>
                <c:ptCount val="2"/>
                <c:pt idx="0">
                  <c:v>Costi energia termica</c:v>
                </c:pt>
                <c:pt idx="1">
                  <c:v>Costi energia elettrica</c:v>
                </c:pt>
              </c:strCache>
            </c:strRef>
          </c:cat>
          <c:val>
            <c:numRef>
              <c:f>(Rapporto!$N$26,Rapporto!$N$27)</c:f>
              <c:numCache>
                <c:formatCode>_ * #,##0_ ;_ * \-#,##0_ ;_ * "-"??_ ;_ @_ </c:formatCode>
                <c:ptCount val="2"/>
                <c:pt idx="0">
                  <c:v>0</c:v>
                </c:pt>
                <c:pt idx="1">
                  <c:v>0</c:v>
                </c:pt>
              </c:numCache>
            </c:numRef>
          </c:val>
          <c:extLst>
            <c:ext xmlns:c16="http://schemas.microsoft.com/office/drawing/2014/chart" uri="{C3380CC4-5D6E-409C-BE32-E72D297353CC}">
              <c16:uniqueId val="{00000000-F4B7-4124-837E-9CC44B60CDCA}"/>
            </c:ext>
          </c:extLst>
        </c:ser>
        <c:ser>
          <c:idx val="3"/>
          <c:order val="1"/>
          <c:tx>
            <c:strRef>
              <c:f>Rapporto!$O$25</c:f>
              <c:strCache>
                <c:ptCount val="1"/>
                <c:pt idx="0">
                  <c:v>2019</c:v>
                </c:pt>
              </c:strCache>
            </c:strRef>
          </c:tx>
          <c:spPr>
            <a:solidFill>
              <a:schemeClr val="accent1">
                <a:lumMod val="40000"/>
                <a:lumOff val="60000"/>
              </a:schemeClr>
            </a:solidFill>
            <a:ln w="9525" cap="flat" cmpd="sng" algn="ctr">
              <a:solidFill>
                <a:sysClr val="windowText" lastClr="000000"/>
              </a:solidFill>
              <a:prstDash val="solid"/>
              <a:round/>
            </a:ln>
            <a:effectLst/>
          </c:spPr>
          <c:invertIfNegative val="0"/>
          <c:cat>
            <c:strRef>
              <c:f>(Rapporto!$B$26,Rapporto!$B$27)</c:f>
              <c:strCache>
                <c:ptCount val="2"/>
                <c:pt idx="0">
                  <c:v>Costi energia termica</c:v>
                </c:pt>
                <c:pt idx="1">
                  <c:v>Costi energia elettrica</c:v>
                </c:pt>
              </c:strCache>
            </c:strRef>
          </c:cat>
          <c:val>
            <c:numRef>
              <c:f>(Rapporto!$O$26,Rapporto!$O$27)</c:f>
              <c:numCache>
                <c:formatCode>_ * #,##0_ ;_ * \-#,##0_ ;_ * "-"??_ ;_ @_ </c:formatCode>
                <c:ptCount val="2"/>
                <c:pt idx="0">
                  <c:v>0</c:v>
                </c:pt>
                <c:pt idx="1">
                  <c:v>0</c:v>
                </c:pt>
              </c:numCache>
            </c:numRef>
          </c:val>
          <c:extLst>
            <c:ext xmlns:c16="http://schemas.microsoft.com/office/drawing/2014/chart" uri="{C3380CC4-5D6E-409C-BE32-E72D297353CC}">
              <c16:uniqueId val="{00000001-F4B7-4124-837E-9CC44B60CDCA}"/>
            </c:ext>
          </c:extLst>
        </c:ser>
        <c:ser>
          <c:idx val="2"/>
          <c:order val="2"/>
          <c:tx>
            <c:strRef>
              <c:f>Rapporto!$P$25</c:f>
              <c:strCache>
                <c:ptCount val="1"/>
                <c:pt idx="0">
                  <c:v>2020</c:v>
                </c:pt>
              </c:strCache>
            </c:strRef>
          </c:tx>
          <c:spPr>
            <a:solidFill>
              <a:schemeClr val="accent1">
                <a:lumMod val="60000"/>
                <a:lumOff val="40000"/>
              </a:schemeClr>
            </a:solidFill>
            <a:ln w="9525" cap="flat" cmpd="sng" algn="ctr">
              <a:solidFill>
                <a:sysClr val="windowText" lastClr="000000"/>
              </a:solidFill>
              <a:prstDash val="solid"/>
              <a:round/>
            </a:ln>
            <a:effectLst/>
          </c:spPr>
          <c:invertIfNegative val="0"/>
          <c:cat>
            <c:strRef>
              <c:f>(Rapporto!$B$26,Rapporto!$B$27)</c:f>
              <c:strCache>
                <c:ptCount val="2"/>
                <c:pt idx="0">
                  <c:v>Costi energia termica</c:v>
                </c:pt>
                <c:pt idx="1">
                  <c:v>Costi energia elettrica</c:v>
                </c:pt>
              </c:strCache>
            </c:strRef>
          </c:cat>
          <c:val>
            <c:numRef>
              <c:f>(Rapporto!$P$26,Rapporto!$P$27)</c:f>
              <c:numCache>
                <c:formatCode>_ * #,##0_ ;_ * \-#,##0_ ;_ * "-"??_ ;_ @_ </c:formatCode>
                <c:ptCount val="2"/>
                <c:pt idx="0">
                  <c:v>0</c:v>
                </c:pt>
                <c:pt idx="1">
                  <c:v>0</c:v>
                </c:pt>
              </c:numCache>
            </c:numRef>
          </c:val>
          <c:extLst>
            <c:ext xmlns:c16="http://schemas.microsoft.com/office/drawing/2014/chart" uri="{C3380CC4-5D6E-409C-BE32-E72D297353CC}">
              <c16:uniqueId val="{00000002-F4B7-4124-837E-9CC44B60CDCA}"/>
            </c:ext>
          </c:extLst>
        </c:ser>
        <c:ser>
          <c:idx val="1"/>
          <c:order val="3"/>
          <c:tx>
            <c:strRef>
              <c:f>Rapporto!$S$25</c:f>
              <c:strCache>
                <c:ptCount val="1"/>
                <c:pt idx="0">
                  <c:v>2021</c:v>
                </c:pt>
              </c:strCache>
            </c:strRef>
          </c:tx>
          <c:spPr>
            <a:solidFill>
              <a:schemeClr val="accent1">
                <a:lumMod val="75000"/>
              </a:schemeClr>
            </a:solidFill>
            <a:ln w="9525" cap="flat" cmpd="sng" algn="ctr">
              <a:solidFill>
                <a:sysClr val="windowText" lastClr="000000"/>
              </a:solidFill>
              <a:prstDash val="solid"/>
              <a:round/>
            </a:ln>
            <a:effectLst/>
          </c:spPr>
          <c:invertIfNegative val="0"/>
          <c:cat>
            <c:strRef>
              <c:f>(Rapporto!$B$26,Rapporto!$B$27)</c:f>
              <c:strCache>
                <c:ptCount val="2"/>
                <c:pt idx="0">
                  <c:v>Costi energia termica</c:v>
                </c:pt>
                <c:pt idx="1">
                  <c:v>Costi energia elettrica</c:v>
                </c:pt>
              </c:strCache>
            </c:strRef>
          </c:cat>
          <c:val>
            <c:numRef>
              <c:f>(Rapporto!$S$26,Rapporto!$S$27)</c:f>
              <c:numCache>
                <c:formatCode>_ * #,##0_ ;_ * \-#,##0_ ;_ * "-"??_ ;_ @_ </c:formatCode>
                <c:ptCount val="2"/>
                <c:pt idx="0">
                  <c:v>0</c:v>
                </c:pt>
                <c:pt idx="1">
                  <c:v>0</c:v>
                </c:pt>
              </c:numCache>
            </c:numRef>
          </c:val>
          <c:extLst>
            <c:ext xmlns:c16="http://schemas.microsoft.com/office/drawing/2014/chart" uri="{C3380CC4-5D6E-409C-BE32-E72D297353CC}">
              <c16:uniqueId val="{00000003-F4B7-4124-837E-9CC44B60CDCA}"/>
            </c:ext>
          </c:extLst>
        </c:ser>
        <c:ser>
          <c:idx val="0"/>
          <c:order val="4"/>
          <c:tx>
            <c:strRef>
              <c:f>Rapporto!$T$25</c:f>
              <c:strCache>
                <c:ptCount val="1"/>
                <c:pt idx="0">
                  <c:v>2022</c:v>
                </c:pt>
              </c:strCache>
            </c:strRef>
          </c:tx>
          <c:spPr>
            <a:solidFill>
              <a:schemeClr val="accent1">
                <a:lumMod val="50000"/>
              </a:schemeClr>
            </a:solidFill>
            <a:ln w="9525" cap="flat" cmpd="sng" algn="ctr">
              <a:solidFill>
                <a:sysClr val="windowText" lastClr="000000"/>
              </a:solidFill>
              <a:prstDash val="solid"/>
              <a:round/>
            </a:ln>
            <a:effectLst/>
          </c:spPr>
          <c:invertIfNegative val="0"/>
          <c:cat>
            <c:strRef>
              <c:f>(Rapporto!$B$26,Rapporto!$B$27)</c:f>
              <c:strCache>
                <c:ptCount val="2"/>
                <c:pt idx="0">
                  <c:v>Costi energia termica</c:v>
                </c:pt>
                <c:pt idx="1">
                  <c:v>Costi energia elettrica</c:v>
                </c:pt>
              </c:strCache>
            </c:strRef>
          </c:cat>
          <c:val>
            <c:numRef>
              <c:f>(Rapporto!$T$26,Rapporto!$T$27)</c:f>
              <c:numCache>
                <c:formatCode>_ * #,##0_ ;_ * \-#,##0_ ;_ * "-"??_ ;_ @_ </c:formatCode>
                <c:ptCount val="2"/>
                <c:pt idx="0">
                  <c:v>0</c:v>
                </c:pt>
                <c:pt idx="1">
                  <c:v>0</c:v>
                </c:pt>
              </c:numCache>
            </c:numRef>
          </c:val>
          <c:extLst>
            <c:ext xmlns:c16="http://schemas.microsoft.com/office/drawing/2014/chart" uri="{C3380CC4-5D6E-409C-BE32-E72D297353CC}">
              <c16:uniqueId val="{00000004-F4B7-4124-837E-9CC44B60CDCA}"/>
            </c:ext>
          </c:extLst>
        </c:ser>
        <c:dLbls>
          <c:showLegendKey val="0"/>
          <c:showVal val="0"/>
          <c:showCatName val="0"/>
          <c:showSerName val="0"/>
          <c:showPercent val="0"/>
          <c:showBubbleSize val="0"/>
        </c:dLbls>
        <c:gapWidth val="150"/>
        <c:axId val="135158400"/>
        <c:axId val="135160192"/>
      </c:barChart>
      <c:catAx>
        <c:axId val="135158400"/>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35160192"/>
        <c:crosses val="autoZero"/>
        <c:auto val="1"/>
        <c:lblAlgn val="ctr"/>
        <c:lblOffset val="100"/>
        <c:tickLblSkip val="1"/>
        <c:tickMarkSkip val="1"/>
        <c:noMultiLvlLbl val="0"/>
      </c:catAx>
      <c:valAx>
        <c:axId val="135160192"/>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numFmt formatCode="0.0E+00" sourceLinked="0"/>
        <c:majorTickMark val="out"/>
        <c:minorTickMark val="none"/>
        <c:tickLblPos val="nextTo"/>
        <c:txPr>
          <a:bodyPr/>
          <a:lstStyle/>
          <a:p>
            <a:pPr>
              <a:defRPr sz="700"/>
            </a:pPr>
            <a:endParaRPr lang="de-DE"/>
          </a:p>
        </c:txPr>
        <c:crossAx val="135158400"/>
        <c:crosses val="autoZero"/>
        <c:crossBetween val="between"/>
      </c:valAx>
      <c:spPr>
        <a:solidFill>
          <a:schemeClr val="bg1"/>
        </a:solidFill>
        <a:ln>
          <a:noFill/>
        </a:ln>
        <a:effectLst/>
      </c:spPr>
    </c:plotArea>
    <c:legend>
      <c:legendPos val="b"/>
      <c:layout>
        <c:manualLayout>
          <c:xMode val="edge"/>
          <c:yMode val="edge"/>
          <c:x val="1.6491147247993221E-2"/>
          <c:y val="0.92221477652848816"/>
          <c:w val="0.96769406614458175"/>
          <c:h val="7.778518518518517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bg1">
          <a:lumMod val="50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de-DE"/>
    </a:p>
  </c:txPr>
  <c:printSettings>
    <c:headerFooter alignWithMargins="0"/>
    <c:pageMargins b="0.98425196899999956" l="0.78740157499999996" r="0.78740157499999996" t="0.98425196899999956" header="0.49212598450000022" footer="0.4921259845000002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Sprachen!$H$69</c:f>
          <c:strCache>
            <c:ptCount val="1"/>
            <c:pt idx="0">
              <c:v>Energia finale</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0274253371071932"/>
          <c:y val="0.20616525018266174"/>
          <c:w val="0.58527750997984218"/>
          <c:h val="0.62348747169033591"/>
        </c:manualLayout>
      </c:layout>
      <c:pieChart>
        <c:varyColors val="1"/>
        <c:ser>
          <c:idx val="1"/>
          <c:order val="0"/>
          <c:tx>
            <c:strRef>
              <c:f>Sprachen!$H$69</c:f>
              <c:strCache>
                <c:ptCount val="1"/>
                <c:pt idx="0">
                  <c:v>Energia finale</c:v>
                </c:pt>
              </c:strCache>
            </c:strRef>
          </c:tx>
          <c:spPr>
            <a:ln>
              <a:solidFill>
                <a:schemeClr val="bg1"/>
              </a:solidFill>
            </a:ln>
          </c:spPr>
          <c:dPt>
            <c:idx val="0"/>
            <c:bubble3D val="0"/>
            <c:spPr>
              <a:solidFill>
                <a:schemeClr val="accent6">
                  <a:shade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49D-4EFB-A357-0311EBE4D349}"/>
              </c:ext>
            </c:extLst>
          </c:dPt>
          <c:dPt>
            <c:idx val="1"/>
            <c:bubble3D val="0"/>
            <c:spPr>
              <a:solidFill>
                <a:schemeClr val="accent6">
                  <a:shade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49D-4EFB-A357-0311EBE4D349}"/>
              </c:ext>
            </c:extLst>
          </c:dPt>
          <c:dPt>
            <c:idx val="2"/>
            <c:bubble3D val="0"/>
            <c:spPr>
              <a:solidFill>
                <a:schemeClr val="accent6">
                  <a:shade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49D-4EFB-A357-0311EBE4D349}"/>
              </c:ext>
            </c:extLst>
          </c:dPt>
          <c:dPt>
            <c:idx val="3"/>
            <c:bubble3D val="0"/>
            <c:spPr>
              <a:solidFill>
                <a:schemeClr val="accent6">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49D-4EFB-A357-0311EBE4D349}"/>
              </c:ext>
            </c:extLst>
          </c:dPt>
          <c:dPt>
            <c:idx val="4"/>
            <c:bubble3D val="0"/>
            <c:spPr>
              <a:solidFill>
                <a:schemeClr val="accent6">
                  <a:tint val="7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49D-4EFB-A357-0311EBE4D349}"/>
              </c:ext>
            </c:extLst>
          </c:dPt>
          <c:dPt>
            <c:idx val="5"/>
            <c:bubble3D val="0"/>
            <c:spPr>
              <a:solidFill>
                <a:schemeClr val="accent6">
                  <a:tint val="5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249D-4EFB-A357-0311EBE4D349}"/>
              </c:ext>
            </c:extLst>
          </c:dPt>
          <c:dPt>
            <c:idx val="6"/>
            <c:bubble3D val="0"/>
            <c:spPr>
              <a:solidFill>
                <a:schemeClr val="accent6">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578C-440C-94B1-68077EA6E846}"/>
              </c:ext>
            </c:extLst>
          </c:dPt>
          <c:dPt>
            <c:idx val="7"/>
            <c:bubble3D val="0"/>
            <c:spPr>
              <a:solidFill>
                <a:schemeClr val="accent6">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578C-440C-94B1-68077EA6E846}"/>
              </c:ext>
            </c:extLst>
          </c:dPt>
          <c:dPt>
            <c:idx val="8"/>
            <c:bubble3D val="0"/>
            <c:spPr>
              <a:solidFill>
                <a:schemeClr val="accent6">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E-578C-440C-94B1-68077EA6E846}"/>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9D-4EFB-A357-0311EBE4D349}"/>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D-4EFB-A357-0311EBE4D349}"/>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9D-4EFB-A357-0311EBE4D349}"/>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9D-4EFB-A357-0311EBE4D349}"/>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9D-4EFB-A357-0311EBE4D349}"/>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9D-4EFB-A357-0311EBE4D349}"/>
                </c:ext>
              </c:extLst>
            </c:dLbl>
            <c:dLbl>
              <c:idx val="6"/>
              <c:layout>
                <c:manualLayout>
                  <c:x val="-0.13630614224731744"/>
                  <c:y val="-2.2375042331851079E-3"/>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8C-440C-94B1-68077EA6E846}"/>
                </c:ext>
              </c:extLst>
            </c:dLbl>
            <c:dLbl>
              <c:idx val="7"/>
              <c:layout>
                <c:manualLayout>
                  <c:x val="4.1706447507871801E-2"/>
                  <c:y val="-5.7349745328180338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78C-440C-94B1-68077EA6E846}"/>
                </c:ext>
              </c:extLst>
            </c:dLbl>
            <c:dLbl>
              <c:idx val="8"/>
              <c:layout>
                <c:manualLayout>
                  <c:x val="0.21666739286725781"/>
                  <c:y val="-1.7366354729850465E-2"/>
                </c:manualLayout>
              </c:layout>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78C-440C-94B1-68077EA6E84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(Sprachen!$H$45,Sprachen!$H$46,Sprachen!$H$47,Sprachen!$H$48,Sprachen!$H$49,Sprachen!$H$58,Sprachen!$H$59,Sprachen!$H$55,Sprachen!$H$56)</c:f>
              <c:strCache>
                <c:ptCount val="9"/>
                <c:pt idx="0">
                  <c:v>Olio combustile</c:v>
                </c:pt>
                <c:pt idx="1">
                  <c:v>Gas naturale</c:v>
                </c:pt>
                <c:pt idx="2">
                  <c:v>Teleriscaldamento/teleraffrescamento</c:v>
                </c:pt>
                <c:pt idx="3">
                  <c:v>Legna, biomassa</c:v>
                </c:pt>
                <c:pt idx="4">
                  <c:v>Altri combustibili</c:v>
                </c:pt>
                <c:pt idx="5">
                  <c:v>Prelievo di elettricità stabilimento</c:v>
                </c:pt>
                <c:pt idx="6">
                  <c:v>Produzione di elettricità da fonti rinnovabili</c:v>
                </c:pt>
                <c:pt idx="7">
                  <c:v>Energia ambientale</c:v>
                </c:pt>
                <c:pt idx="8">
                  <c:v>Utilizzo di calore residuo</c:v>
                </c:pt>
              </c:strCache>
            </c:strRef>
          </c:cat>
          <c:val>
            <c:numRef>
              <c:f>('Formulario C'!$J$13,'Formulario C'!$J$14,'Formulario C'!$J$15,'Formulario C'!$J$16,'Formulario C'!$J$17,'Formulario C'!$J$21,'Formulario C'!$O$29,'Formulario C'!$O$30,'Formulario C'!$O$31)</c:f>
              <c:numCache>
                <c:formatCode>#,##0</c:formatCode>
                <c:ptCount val="9"/>
                <c:pt idx="6">
                  <c:v>#N/A</c:v>
                </c:pt>
                <c:pt idx="7" formatCode="General">
                  <c:v>#N/A</c:v>
                </c:pt>
                <c:pt idx="8" formatCode="General">
                  <c:v>#N/A</c:v>
                </c:pt>
              </c:numCache>
            </c:numRef>
          </c:val>
          <c:extLst>
            <c:ext xmlns:c16="http://schemas.microsoft.com/office/drawing/2014/chart" uri="{C3380CC4-5D6E-409C-BE32-E72D297353CC}">
              <c16:uniqueId val="{0000000C-249D-4EFB-A357-0311EBE4D349}"/>
            </c:ext>
          </c:extLst>
        </c:ser>
        <c:dLbls>
          <c:dLblPos val="outEnd"/>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Sprachen!$H$66</c:f>
          <c:strCache>
            <c:ptCount val="1"/>
            <c:pt idx="0">
              <c:v>Fabbisogno energia termica</c:v>
            </c:pt>
          </c:strCache>
        </c:strRef>
      </c:tx>
      <c:overlay val="0"/>
      <c:spPr>
        <a:noFill/>
        <a:ln>
          <a:noFill/>
        </a:ln>
        <a:effectLst/>
      </c:spPr>
      <c:txPr>
        <a:bodyPr rot="0" spcFirstLastPara="1" vertOverflow="ellipsis" vert="horz" wrap="square" anchor="ctr" anchorCtr="1"/>
        <a:lstStyle/>
        <a:p>
          <a:pPr>
            <a:defRPr sz="72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2298717591949965"/>
          <c:y val="0.22648320938489408"/>
          <c:w val="0.53293887225930037"/>
          <c:h val="0.60591418675401587"/>
        </c:manualLayout>
      </c:layout>
      <c:pieChart>
        <c:varyColors val="1"/>
        <c:ser>
          <c:idx val="0"/>
          <c:order val="0"/>
          <c:tx>
            <c:strRef>
              <c:f>Sprachen!$H$66</c:f>
              <c:strCache>
                <c:ptCount val="1"/>
                <c:pt idx="0">
                  <c:v>Fabbisogno energia termica</c:v>
                </c:pt>
              </c:strCache>
            </c:strRef>
          </c:tx>
          <c:spPr>
            <a:ln>
              <a:solidFill>
                <a:schemeClr val="bg1"/>
              </a:solidFill>
            </a:ln>
          </c:spPr>
          <c:dPt>
            <c:idx val="0"/>
            <c:bubble3D val="0"/>
            <c:spPr>
              <a:solidFill>
                <a:schemeClr val="accent3">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8F4-4688-945A-0AFBBD70804F}"/>
              </c:ext>
            </c:extLst>
          </c:dPt>
          <c:dPt>
            <c:idx val="1"/>
            <c:bubble3D val="0"/>
            <c:spPr>
              <a:solidFill>
                <a:schemeClr val="accent3">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F8F4-4688-945A-0AFBBD70804F}"/>
              </c:ext>
            </c:extLst>
          </c:dPt>
          <c:dPt>
            <c:idx val="2"/>
            <c:bubble3D val="0"/>
            <c:spPr>
              <a:solidFill>
                <a:schemeClr val="accent3">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F8F4-4688-945A-0AFBBD70804F}"/>
              </c:ext>
            </c:extLst>
          </c:dPt>
          <c:dPt>
            <c:idx val="3"/>
            <c:bubble3D val="0"/>
            <c:spPr>
              <a:solidFill>
                <a:schemeClr val="accent3">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F8F4-4688-945A-0AFBBD70804F}"/>
              </c:ext>
            </c:extLst>
          </c:dPt>
          <c:dPt>
            <c:idx val="4"/>
            <c:bubble3D val="0"/>
            <c:spPr>
              <a:solidFill>
                <a:schemeClr val="accent3">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F8F4-4688-945A-0AFBBD70804F}"/>
              </c:ext>
            </c:extLst>
          </c:dPt>
          <c:dPt>
            <c:idx val="5"/>
            <c:bubble3D val="0"/>
            <c:spPr>
              <a:solidFill>
                <a:schemeClr val="accent3">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F8F4-4688-945A-0AFBBD70804F}"/>
              </c:ext>
            </c:extLst>
          </c:dPt>
          <c:dPt>
            <c:idx val="6"/>
            <c:bubble3D val="0"/>
            <c:spPr>
              <a:solidFill>
                <a:schemeClr val="accent3">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F8F4-4688-945A-0AFBBD70804F}"/>
              </c:ext>
            </c:extLst>
          </c:dPt>
          <c:dPt>
            <c:idx val="7"/>
            <c:bubble3D val="0"/>
            <c:spPr>
              <a:solidFill>
                <a:schemeClr val="accent3">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F8F4-4688-945A-0AFBBD70804F}"/>
              </c:ext>
            </c:extLst>
          </c:dPt>
          <c:dPt>
            <c:idx val="8"/>
            <c:bubble3D val="0"/>
            <c:spPr>
              <a:solidFill>
                <a:schemeClr val="accent3">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F8F4-4688-945A-0AFBBD70804F}"/>
              </c:ext>
            </c:extLst>
          </c:dPt>
          <c:dPt>
            <c:idx val="9"/>
            <c:bubble3D val="0"/>
            <c:spPr>
              <a:solidFill>
                <a:schemeClr val="accent3">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F8F4-4688-945A-0AFBBD70804F}"/>
              </c:ext>
            </c:extLst>
          </c:dPt>
          <c:dPt>
            <c:idx val="10"/>
            <c:bubble3D val="0"/>
            <c:spPr>
              <a:solidFill>
                <a:schemeClr val="accent3">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F8F4-4688-945A-0AFBBD70804F}"/>
              </c:ext>
            </c:extLst>
          </c:dPt>
          <c:dPt>
            <c:idx val="11"/>
            <c:bubble3D val="0"/>
            <c:spPr>
              <a:solidFill>
                <a:schemeClr val="accent3">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F8F4-4688-945A-0AFBBD70804F}"/>
              </c:ext>
            </c:extLst>
          </c:dPt>
          <c:dPt>
            <c:idx val="12"/>
            <c:bubble3D val="0"/>
            <c:spPr>
              <a:solidFill>
                <a:schemeClr val="accent3">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F8F4-4688-945A-0AFBBD70804F}"/>
              </c:ext>
            </c:extLst>
          </c:dPt>
          <c:dPt>
            <c:idx val="13"/>
            <c:bubble3D val="0"/>
            <c:spPr>
              <a:solidFill>
                <a:schemeClr val="accent3">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F8F4-4688-945A-0AFBBD70804F}"/>
              </c:ext>
            </c:extLst>
          </c:dPt>
          <c:dPt>
            <c:idx val="14"/>
            <c:bubble3D val="0"/>
            <c:spPr>
              <a:solidFill>
                <a:schemeClr val="accent3">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F8F4-4688-945A-0AFBBD70804F}"/>
              </c:ext>
            </c:extLst>
          </c:dPt>
          <c:dPt>
            <c:idx val="15"/>
            <c:bubble3D val="0"/>
            <c:spPr>
              <a:solidFill>
                <a:schemeClr val="accent3">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F8F4-4688-945A-0AFBBD70804F}"/>
              </c:ext>
            </c:extLst>
          </c:dPt>
          <c:dPt>
            <c:idx val="16"/>
            <c:bubble3D val="0"/>
            <c:spPr>
              <a:solidFill>
                <a:schemeClr val="accent3">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F8F4-4688-945A-0AFBBD70804F}"/>
              </c:ext>
            </c:extLst>
          </c:dPt>
          <c:dPt>
            <c:idx val="17"/>
            <c:bubble3D val="0"/>
            <c:spPr>
              <a:solidFill>
                <a:schemeClr val="accent3">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F8F4-4688-945A-0AFBBD70804F}"/>
              </c:ext>
            </c:extLst>
          </c:dPt>
          <c:dPt>
            <c:idx val="18"/>
            <c:bubble3D val="0"/>
            <c:spPr>
              <a:solidFill>
                <a:schemeClr val="accent3">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F8F4-4688-945A-0AFBBD70804F}"/>
              </c:ext>
            </c:extLst>
          </c:dPt>
          <c:dPt>
            <c:idx val="19"/>
            <c:bubble3D val="0"/>
            <c:spPr>
              <a:solidFill>
                <a:schemeClr val="accent3"/>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F8F4-4688-945A-0AFBBD70804F}"/>
              </c:ext>
            </c:extLst>
          </c:dPt>
          <c:dPt>
            <c:idx val="20"/>
            <c:bubble3D val="0"/>
            <c:spPr>
              <a:solidFill>
                <a:schemeClr val="accent3">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F8F4-4688-945A-0AFBBD70804F}"/>
              </c:ext>
            </c:extLst>
          </c:dPt>
          <c:dPt>
            <c:idx val="21"/>
            <c:bubble3D val="0"/>
            <c:spPr>
              <a:solidFill>
                <a:schemeClr val="accent3">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F8F4-4688-945A-0AFBBD70804F}"/>
              </c:ext>
            </c:extLst>
          </c:dPt>
          <c:dPt>
            <c:idx val="22"/>
            <c:bubble3D val="0"/>
            <c:spPr>
              <a:solidFill>
                <a:schemeClr val="accent3">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F8F4-4688-945A-0AFBBD70804F}"/>
              </c:ext>
            </c:extLst>
          </c:dPt>
          <c:dPt>
            <c:idx val="23"/>
            <c:bubble3D val="0"/>
            <c:spPr>
              <a:solidFill>
                <a:schemeClr val="accent3">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F8F4-4688-945A-0AFBBD70804F}"/>
              </c:ext>
            </c:extLst>
          </c:dPt>
          <c:dPt>
            <c:idx val="24"/>
            <c:bubble3D val="0"/>
            <c:spPr>
              <a:solidFill>
                <a:schemeClr val="accent3">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F8F4-4688-945A-0AFBBD70804F}"/>
              </c:ext>
            </c:extLst>
          </c:dPt>
          <c:dPt>
            <c:idx val="25"/>
            <c:bubble3D val="0"/>
            <c:spPr>
              <a:solidFill>
                <a:schemeClr val="accent3">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F8F4-4688-945A-0AFBBD70804F}"/>
              </c:ext>
            </c:extLst>
          </c:dPt>
          <c:dPt>
            <c:idx val="26"/>
            <c:bubble3D val="0"/>
            <c:spPr>
              <a:solidFill>
                <a:schemeClr val="accent3">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F8F4-4688-945A-0AFBBD70804F}"/>
              </c:ext>
            </c:extLst>
          </c:dPt>
          <c:dPt>
            <c:idx val="27"/>
            <c:bubble3D val="0"/>
            <c:spPr>
              <a:solidFill>
                <a:schemeClr val="accent3">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F8F4-4688-945A-0AFBBD70804F}"/>
              </c:ext>
            </c:extLst>
          </c:dPt>
          <c:dPt>
            <c:idx val="28"/>
            <c:bubble3D val="0"/>
            <c:spPr>
              <a:solidFill>
                <a:schemeClr val="accent3">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F8F4-4688-945A-0AFBBD70804F}"/>
              </c:ext>
            </c:extLst>
          </c:dPt>
          <c:dPt>
            <c:idx val="29"/>
            <c:bubble3D val="0"/>
            <c:spPr>
              <a:solidFill>
                <a:schemeClr val="accent3">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F8F4-4688-945A-0AFBBD70804F}"/>
              </c:ext>
            </c:extLst>
          </c:dPt>
          <c:dPt>
            <c:idx val="30"/>
            <c:bubble3D val="0"/>
            <c:spPr>
              <a:solidFill>
                <a:schemeClr val="accent3">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F8F4-4688-945A-0AFBBD70804F}"/>
              </c:ext>
            </c:extLst>
          </c:dPt>
          <c:dPt>
            <c:idx val="31"/>
            <c:bubble3D val="0"/>
            <c:spPr>
              <a:solidFill>
                <a:schemeClr val="accent3">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F8F4-4688-945A-0AFBBD70804F}"/>
              </c:ext>
            </c:extLst>
          </c:dPt>
          <c:dPt>
            <c:idx val="32"/>
            <c:bubble3D val="0"/>
            <c:spPr>
              <a:solidFill>
                <a:schemeClr val="accent3">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F8F4-4688-945A-0AFBBD70804F}"/>
              </c:ext>
            </c:extLst>
          </c:dPt>
          <c:dPt>
            <c:idx val="33"/>
            <c:bubble3D val="0"/>
            <c:spPr>
              <a:solidFill>
                <a:schemeClr val="accent3">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F8F4-4688-945A-0AFBBD70804F}"/>
              </c:ext>
            </c:extLst>
          </c:dPt>
          <c:dPt>
            <c:idx val="34"/>
            <c:bubble3D val="0"/>
            <c:spPr>
              <a:solidFill>
                <a:schemeClr val="accent3">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F8F4-4688-945A-0AFBBD70804F}"/>
              </c:ext>
            </c:extLst>
          </c:dPt>
          <c:dPt>
            <c:idx val="35"/>
            <c:bubble3D val="0"/>
            <c:spPr>
              <a:solidFill>
                <a:schemeClr val="accent3">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F8F4-4688-945A-0AFBBD70804F}"/>
              </c:ext>
            </c:extLst>
          </c:dPt>
          <c:dPt>
            <c:idx val="36"/>
            <c:bubble3D val="0"/>
            <c:spPr>
              <a:solidFill>
                <a:schemeClr val="accent3">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F8F4-4688-945A-0AFBBD70804F}"/>
              </c:ext>
            </c:extLst>
          </c:dPt>
          <c:dPt>
            <c:idx val="37"/>
            <c:bubble3D val="0"/>
            <c:spPr>
              <a:solidFill>
                <a:schemeClr val="accent3">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F8F4-4688-945A-0AFBBD70804F}"/>
              </c:ext>
            </c:extLst>
          </c:dPt>
          <c:dPt>
            <c:idx val="38"/>
            <c:bubble3D val="0"/>
            <c:spPr>
              <a:solidFill>
                <a:schemeClr val="accent3">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F8F4-4688-945A-0AFBBD70804F}"/>
              </c:ext>
            </c:extLst>
          </c:dPt>
          <c:dLbls>
            <c:dLbl>
              <c:idx val="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F4-4688-945A-0AFBBD70804F}"/>
                </c:ext>
              </c:extLst>
            </c:dLbl>
            <c:dLbl>
              <c:idx val="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8F4-4688-945A-0AFBBD70804F}"/>
                </c:ext>
              </c:extLst>
            </c:dLbl>
            <c:dLbl>
              <c:idx val="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4-4688-945A-0AFBBD70804F}"/>
                </c:ext>
              </c:extLst>
            </c:dLbl>
            <c:dLbl>
              <c:idx val="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4-4688-945A-0AFBBD70804F}"/>
                </c:ext>
              </c:extLst>
            </c:dLbl>
            <c:dLbl>
              <c:idx val="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8F4-4688-945A-0AFBBD70804F}"/>
                </c:ext>
              </c:extLst>
            </c:dLbl>
            <c:dLbl>
              <c:idx val="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8F4-4688-945A-0AFBBD70804F}"/>
                </c:ext>
              </c:extLst>
            </c:dLbl>
            <c:dLbl>
              <c:idx val="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8F4-4688-945A-0AFBBD70804F}"/>
                </c:ext>
              </c:extLst>
            </c:dLbl>
            <c:dLbl>
              <c:idx val="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8F4-4688-945A-0AFBBD70804F}"/>
                </c:ext>
              </c:extLst>
            </c:dLbl>
            <c:dLbl>
              <c:idx val="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8F4-4688-945A-0AFBBD70804F}"/>
                </c:ext>
              </c:extLst>
            </c:dLbl>
            <c:dLbl>
              <c:idx val="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8F4-4688-945A-0AFBBD70804F}"/>
                </c:ext>
              </c:extLst>
            </c:dLbl>
            <c:dLbl>
              <c:idx val="1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8F4-4688-945A-0AFBBD70804F}"/>
                </c:ext>
              </c:extLst>
            </c:dLbl>
            <c:dLbl>
              <c:idx val="1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F4-4688-945A-0AFBBD70804F}"/>
                </c:ext>
              </c:extLst>
            </c:dLbl>
            <c:dLbl>
              <c:idx val="1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F4-4688-945A-0AFBBD70804F}"/>
                </c:ext>
              </c:extLst>
            </c:dLbl>
            <c:dLbl>
              <c:idx val="1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F4-4688-945A-0AFBBD70804F}"/>
                </c:ext>
              </c:extLst>
            </c:dLbl>
            <c:dLbl>
              <c:idx val="1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F4-4688-945A-0AFBBD70804F}"/>
                </c:ext>
              </c:extLst>
            </c:dLbl>
            <c:dLbl>
              <c:idx val="1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F4-4688-945A-0AFBBD70804F}"/>
                </c:ext>
              </c:extLst>
            </c:dLbl>
            <c:dLbl>
              <c:idx val="1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8F4-4688-945A-0AFBBD70804F}"/>
                </c:ext>
              </c:extLst>
            </c:dLbl>
            <c:dLbl>
              <c:idx val="1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8F4-4688-945A-0AFBBD70804F}"/>
                </c:ext>
              </c:extLst>
            </c:dLbl>
            <c:dLbl>
              <c:idx val="1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8F4-4688-945A-0AFBBD70804F}"/>
                </c:ext>
              </c:extLst>
            </c:dLbl>
            <c:dLbl>
              <c:idx val="1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8F4-4688-945A-0AFBBD70804F}"/>
                </c:ext>
              </c:extLst>
            </c:dLbl>
            <c:dLbl>
              <c:idx val="2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8F4-4688-945A-0AFBBD70804F}"/>
                </c:ext>
              </c:extLst>
            </c:dLbl>
            <c:dLbl>
              <c:idx val="2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8F4-4688-945A-0AFBBD70804F}"/>
                </c:ext>
              </c:extLst>
            </c:dLbl>
            <c:dLbl>
              <c:idx val="2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8F4-4688-945A-0AFBBD70804F}"/>
                </c:ext>
              </c:extLst>
            </c:dLbl>
            <c:dLbl>
              <c:idx val="2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8F4-4688-945A-0AFBBD70804F}"/>
                </c:ext>
              </c:extLst>
            </c:dLbl>
            <c:dLbl>
              <c:idx val="2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8F4-4688-945A-0AFBBD70804F}"/>
                </c:ext>
              </c:extLst>
            </c:dLbl>
            <c:dLbl>
              <c:idx val="2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8F4-4688-945A-0AFBBD70804F}"/>
                </c:ext>
              </c:extLst>
            </c:dLbl>
            <c:dLbl>
              <c:idx val="2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8F4-4688-945A-0AFBBD70804F}"/>
                </c:ext>
              </c:extLst>
            </c:dLbl>
            <c:dLbl>
              <c:idx val="2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8F4-4688-945A-0AFBBD70804F}"/>
                </c:ext>
              </c:extLst>
            </c:dLbl>
            <c:dLbl>
              <c:idx val="2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8F4-4688-945A-0AFBBD70804F}"/>
                </c:ext>
              </c:extLst>
            </c:dLbl>
            <c:dLbl>
              <c:idx val="29"/>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8F4-4688-945A-0AFBBD70804F}"/>
                </c:ext>
              </c:extLst>
            </c:dLbl>
            <c:dLbl>
              <c:idx val="30"/>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8F4-4688-945A-0AFBBD70804F}"/>
                </c:ext>
              </c:extLst>
            </c:dLbl>
            <c:dLbl>
              <c:idx val="31"/>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8F4-4688-945A-0AFBBD70804F}"/>
                </c:ext>
              </c:extLst>
            </c:dLbl>
            <c:dLbl>
              <c:idx val="32"/>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8F4-4688-945A-0AFBBD70804F}"/>
                </c:ext>
              </c:extLst>
            </c:dLbl>
            <c:dLbl>
              <c:idx val="33"/>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8F4-4688-945A-0AFBBD70804F}"/>
                </c:ext>
              </c:extLst>
            </c:dLbl>
            <c:dLbl>
              <c:idx val="34"/>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8F4-4688-945A-0AFBBD70804F}"/>
                </c:ext>
              </c:extLst>
            </c:dLbl>
            <c:dLbl>
              <c:idx val="35"/>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8F4-4688-945A-0AFBBD70804F}"/>
                </c:ext>
              </c:extLst>
            </c:dLbl>
            <c:dLbl>
              <c:idx val="36"/>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8F4-4688-945A-0AFBBD70804F}"/>
                </c:ext>
              </c:extLst>
            </c:dLbl>
            <c:dLbl>
              <c:idx val="37"/>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F8F4-4688-945A-0AFBBD70804F}"/>
                </c:ext>
              </c:extLst>
            </c:dLbl>
            <c:dLbl>
              <c:idx val="38"/>
              <c:numFmt formatCode="#,##0&quot; kWh/a&quot;" sourceLinked="0"/>
              <c:spPr>
                <a:noFill/>
                <a:ln>
                  <a:noFill/>
                </a:ln>
                <a:effectLst/>
              </c:spPr>
              <c:txPr>
                <a:bodyPr rot="0" spcFirstLastPara="1" vertOverflow="ellipsis" vert="horz" wrap="square" anchor="ctr" anchorCtr="1"/>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F8F4-4688-945A-0AFBBD70804F}"/>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5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('Formulario D'!$C$26:$D$45,'Formulario D'!$J$26:$J$35,'Formulario D'!$J$37:$J$45)</c:f>
              <c:strCache>
                <c:ptCount val="30"/>
                <c:pt idx="29">
                  <c:v>Consumatori vari ²⁾</c:v>
                </c:pt>
              </c:strCache>
            </c:strRef>
          </c:cat>
          <c:val>
            <c:numRef>
              <c:f>('Formulario D'!$E$26:$E$45,'Formulario D'!$K$26:$K$35,'Formulario D'!$K$37:$K$45)</c:f>
              <c:numCache>
                <c:formatCode>#,##0</c:formatCode>
                <c:ptCount val="39"/>
              </c:numCache>
            </c:numRef>
          </c:val>
          <c:extLst>
            <c:ext xmlns:c16="http://schemas.microsoft.com/office/drawing/2014/chart" uri="{C3380CC4-5D6E-409C-BE32-E72D297353CC}">
              <c16:uniqueId val="{0000004E-F8F4-4688-945A-0AFBBD70804F}"/>
            </c:ext>
          </c:extLst>
        </c:ser>
        <c:dLbls>
          <c:dLblPos val="ctr"/>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Sprachen!$H$67</c:f>
          <c:strCache>
            <c:ptCount val="1"/>
            <c:pt idx="0">
              <c:v>Fabbisogno elettricità</c:v>
            </c:pt>
          </c:strCache>
        </c:strRef>
      </c:tx>
      <c:overlay val="0"/>
      <c:spPr>
        <a:noFill/>
        <a:ln>
          <a:noFill/>
        </a:ln>
        <a:effectLst/>
      </c:spPr>
      <c:txPr>
        <a:bodyPr rot="0" spcFirstLastPara="1" vertOverflow="ellipsis" vert="horz" wrap="square" anchor="ctr" anchorCtr="1"/>
        <a:lstStyle/>
        <a:p>
          <a:pPr>
            <a:defRPr sz="840" b="1" i="0" u="none" strike="noStrike" kern="1200" cap="all"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22562532301350585"/>
          <c:y val="0.24186126135513822"/>
          <c:w val="0.59323181628548483"/>
          <c:h val="0.5971483516074555"/>
        </c:manualLayout>
      </c:layout>
      <c:pieChart>
        <c:varyColors val="1"/>
        <c:ser>
          <c:idx val="0"/>
          <c:order val="0"/>
          <c:tx>
            <c:strRef>
              <c:f>Sprachen!$H$67</c:f>
              <c:strCache>
                <c:ptCount val="1"/>
                <c:pt idx="0">
                  <c:v>Fabbisogno elettricità</c:v>
                </c:pt>
              </c:strCache>
            </c:strRef>
          </c:tx>
          <c:spPr>
            <a:ln>
              <a:solidFill>
                <a:schemeClr val="bg1"/>
              </a:solidFill>
            </a:ln>
          </c:spPr>
          <c:dPt>
            <c:idx val="0"/>
            <c:bubble3D val="0"/>
            <c:spPr>
              <a:solidFill>
                <a:schemeClr val="accent1">
                  <a:tint val="3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EBA-4D97-839D-0C7B47C0AC76}"/>
              </c:ext>
            </c:extLst>
          </c:dPt>
          <c:dPt>
            <c:idx val="1"/>
            <c:bubble3D val="0"/>
            <c:spPr>
              <a:solidFill>
                <a:schemeClr val="accent1">
                  <a:tint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EBA-4D97-839D-0C7B47C0AC76}"/>
              </c:ext>
            </c:extLst>
          </c:dPt>
          <c:dPt>
            <c:idx val="2"/>
            <c:bubble3D val="0"/>
            <c:spPr>
              <a:solidFill>
                <a:schemeClr val="accent1">
                  <a:tint val="4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EBA-4D97-839D-0C7B47C0AC76}"/>
              </c:ext>
            </c:extLst>
          </c:dPt>
          <c:dPt>
            <c:idx val="3"/>
            <c:bubble3D val="0"/>
            <c:spPr>
              <a:solidFill>
                <a:schemeClr val="accent1">
                  <a:tint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EBA-4D97-839D-0C7B47C0AC76}"/>
              </c:ext>
            </c:extLst>
          </c:dPt>
          <c:dPt>
            <c:idx val="4"/>
            <c:bubble3D val="0"/>
            <c:spPr>
              <a:solidFill>
                <a:schemeClr val="accent1">
                  <a:tint val="4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EBA-4D97-839D-0C7B47C0AC76}"/>
              </c:ext>
            </c:extLst>
          </c:dPt>
          <c:dPt>
            <c:idx val="5"/>
            <c:bubble3D val="0"/>
            <c:spPr>
              <a:solidFill>
                <a:schemeClr val="accent1">
                  <a:tint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EBA-4D97-839D-0C7B47C0AC76}"/>
              </c:ext>
            </c:extLst>
          </c:dPt>
          <c:dPt>
            <c:idx val="6"/>
            <c:bubble3D val="0"/>
            <c:spPr>
              <a:solidFill>
                <a:schemeClr val="accent1">
                  <a:tint val="5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4EBA-4D97-839D-0C7B47C0AC76}"/>
              </c:ext>
            </c:extLst>
          </c:dPt>
          <c:dPt>
            <c:idx val="7"/>
            <c:bubble3D val="0"/>
            <c:spPr>
              <a:solidFill>
                <a:schemeClr val="accent1">
                  <a:tint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4EBA-4D97-839D-0C7B47C0AC76}"/>
              </c:ext>
            </c:extLst>
          </c:dPt>
          <c:dPt>
            <c:idx val="8"/>
            <c:bubble3D val="0"/>
            <c:spPr>
              <a:solidFill>
                <a:schemeClr val="accent1">
                  <a:tint val="6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4EBA-4D97-839D-0C7B47C0AC76}"/>
              </c:ext>
            </c:extLst>
          </c:dPt>
          <c:dPt>
            <c:idx val="9"/>
            <c:bubble3D val="0"/>
            <c:spPr>
              <a:solidFill>
                <a:schemeClr val="accent1">
                  <a:tint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4EBA-4D97-839D-0C7B47C0AC76}"/>
              </c:ext>
            </c:extLst>
          </c:dPt>
          <c:dPt>
            <c:idx val="10"/>
            <c:bubble3D val="0"/>
            <c:spPr>
              <a:solidFill>
                <a:schemeClr val="accent1">
                  <a:tint val="6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4EBA-4D97-839D-0C7B47C0AC76}"/>
              </c:ext>
            </c:extLst>
          </c:dPt>
          <c:dPt>
            <c:idx val="11"/>
            <c:bubble3D val="0"/>
            <c:spPr>
              <a:solidFill>
                <a:schemeClr val="accent1">
                  <a:tint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4EBA-4D97-839D-0C7B47C0AC76}"/>
              </c:ext>
            </c:extLst>
          </c:dPt>
          <c:dPt>
            <c:idx val="12"/>
            <c:bubble3D val="0"/>
            <c:spPr>
              <a:solidFill>
                <a:schemeClr val="accent1">
                  <a:tint val="7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4EBA-4D97-839D-0C7B47C0AC76}"/>
              </c:ext>
            </c:extLst>
          </c:dPt>
          <c:dPt>
            <c:idx val="13"/>
            <c:bubble3D val="0"/>
            <c:spPr>
              <a:solidFill>
                <a:schemeClr val="accent1">
                  <a:tint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4EBA-4D97-839D-0C7B47C0AC76}"/>
              </c:ext>
            </c:extLst>
          </c:dPt>
          <c:dPt>
            <c:idx val="14"/>
            <c:bubble3D val="0"/>
            <c:spPr>
              <a:solidFill>
                <a:schemeClr val="accent1">
                  <a:tint val="8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4EBA-4D97-839D-0C7B47C0AC76}"/>
              </c:ext>
            </c:extLst>
          </c:dPt>
          <c:dPt>
            <c:idx val="15"/>
            <c:bubble3D val="0"/>
            <c:spPr>
              <a:solidFill>
                <a:schemeClr val="accent1">
                  <a:tint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F-4EBA-4D97-839D-0C7B47C0AC76}"/>
              </c:ext>
            </c:extLst>
          </c:dPt>
          <c:dPt>
            <c:idx val="16"/>
            <c:bubble3D val="0"/>
            <c:spPr>
              <a:solidFill>
                <a:schemeClr val="accent1">
                  <a:tint val="9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1-4EBA-4D97-839D-0C7B47C0AC76}"/>
              </c:ext>
            </c:extLst>
          </c:dPt>
          <c:dPt>
            <c:idx val="17"/>
            <c:bubble3D val="0"/>
            <c:spPr>
              <a:solidFill>
                <a:schemeClr val="accent1">
                  <a:tint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3-4EBA-4D97-839D-0C7B47C0AC76}"/>
              </c:ext>
            </c:extLst>
          </c:dPt>
          <c:dPt>
            <c:idx val="18"/>
            <c:bubble3D val="0"/>
            <c:spPr>
              <a:solidFill>
                <a:schemeClr val="accent1">
                  <a:tint val="9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5-4EBA-4D97-839D-0C7B47C0AC76}"/>
              </c:ext>
            </c:extLst>
          </c:dPt>
          <c:dPt>
            <c:idx val="19"/>
            <c:bubble3D val="0"/>
            <c:spPr>
              <a:solidFill>
                <a:schemeClr val="accent1"/>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7-4EBA-4D97-839D-0C7B47C0AC76}"/>
              </c:ext>
            </c:extLst>
          </c:dPt>
          <c:dPt>
            <c:idx val="20"/>
            <c:bubble3D val="0"/>
            <c:spPr>
              <a:solidFill>
                <a:schemeClr val="accent1">
                  <a:shade val="9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9-4EBA-4D97-839D-0C7B47C0AC76}"/>
              </c:ext>
            </c:extLst>
          </c:dPt>
          <c:dPt>
            <c:idx val="21"/>
            <c:bubble3D val="0"/>
            <c:spPr>
              <a:solidFill>
                <a:schemeClr val="accent1">
                  <a:shade val="9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B-4EBA-4D97-839D-0C7B47C0AC76}"/>
              </c:ext>
            </c:extLst>
          </c:dPt>
          <c:dPt>
            <c:idx val="22"/>
            <c:bubble3D val="0"/>
            <c:spPr>
              <a:solidFill>
                <a:schemeClr val="accent1">
                  <a:shade val="8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D-4EBA-4D97-839D-0C7B47C0AC76}"/>
              </c:ext>
            </c:extLst>
          </c:dPt>
          <c:dPt>
            <c:idx val="23"/>
            <c:bubble3D val="0"/>
            <c:spPr>
              <a:solidFill>
                <a:schemeClr val="accent1">
                  <a:shade val="86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2F-4EBA-4D97-839D-0C7B47C0AC76}"/>
              </c:ext>
            </c:extLst>
          </c:dPt>
          <c:dPt>
            <c:idx val="24"/>
            <c:bubble3D val="0"/>
            <c:spPr>
              <a:solidFill>
                <a:schemeClr val="accent1">
                  <a:shade val="8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1-4EBA-4D97-839D-0C7B47C0AC76}"/>
              </c:ext>
            </c:extLst>
          </c:dPt>
          <c:dPt>
            <c:idx val="25"/>
            <c:bubble3D val="0"/>
            <c:spPr>
              <a:solidFill>
                <a:schemeClr val="accent1">
                  <a:shade val="79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3-4EBA-4D97-839D-0C7B47C0AC76}"/>
              </c:ext>
            </c:extLst>
          </c:dPt>
          <c:dPt>
            <c:idx val="26"/>
            <c:bubble3D val="0"/>
            <c:spPr>
              <a:solidFill>
                <a:schemeClr val="accent1">
                  <a:shade val="7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5-4EBA-4D97-839D-0C7B47C0AC76}"/>
              </c:ext>
            </c:extLst>
          </c:dPt>
          <c:dPt>
            <c:idx val="27"/>
            <c:bubble3D val="0"/>
            <c:spPr>
              <a:solidFill>
                <a:schemeClr val="accent1">
                  <a:shade val="72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7-4EBA-4D97-839D-0C7B47C0AC76}"/>
              </c:ext>
            </c:extLst>
          </c:dPt>
          <c:dPt>
            <c:idx val="28"/>
            <c:bubble3D val="0"/>
            <c:spPr>
              <a:solidFill>
                <a:schemeClr val="accent1">
                  <a:shade val="6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9-4EBA-4D97-839D-0C7B47C0AC76}"/>
              </c:ext>
            </c:extLst>
          </c:dPt>
          <c:dPt>
            <c:idx val="29"/>
            <c:bubble3D val="0"/>
            <c:spPr>
              <a:solidFill>
                <a:schemeClr val="accent1">
                  <a:shade val="65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B-4EBA-4D97-839D-0C7B47C0AC76}"/>
              </c:ext>
            </c:extLst>
          </c:dPt>
          <c:dPt>
            <c:idx val="30"/>
            <c:bubble3D val="0"/>
            <c:spPr>
              <a:solidFill>
                <a:schemeClr val="accent1">
                  <a:shade val="6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D-4EBA-4D97-839D-0C7B47C0AC76}"/>
              </c:ext>
            </c:extLst>
          </c:dPt>
          <c:dPt>
            <c:idx val="31"/>
            <c:bubble3D val="0"/>
            <c:spPr>
              <a:solidFill>
                <a:schemeClr val="accent1">
                  <a:shade val="58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3F-4EBA-4D97-839D-0C7B47C0AC76}"/>
              </c:ext>
            </c:extLst>
          </c:dPt>
          <c:dPt>
            <c:idx val="32"/>
            <c:bubble3D val="0"/>
            <c:spPr>
              <a:solidFill>
                <a:schemeClr val="accent1">
                  <a:shade val="5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1-4EBA-4D97-839D-0C7B47C0AC76}"/>
              </c:ext>
            </c:extLst>
          </c:dPt>
          <c:dPt>
            <c:idx val="33"/>
            <c:bubble3D val="0"/>
            <c:spPr>
              <a:solidFill>
                <a:schemeClr val="accent1">
                  <a:shade val="51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3-4EBA-4D97-839D-0C7B47C0AC76}"/>
              </c:ext>
            </c:extLst>
          </c:dPt>
          <c:dPt>
            <c:idx val="34"/>
            <c:bubble3D val="0"/>
            <c:spPr>
              <a:solidFill>
                <a:schemeClr val="accent1">
                  <a:shade val="4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5-4EBA-4D97-839D-0C7B47C0AC76}"/>
              </c:ext>
            </c:extLst>
          </c:dPt>
          <c:dPt>
            <c:idx val="35"/>
            <c:bubble3D val="0"/>
            <c:spPr>
              <a:solidFill>
                <a:schemeClr val="accent1">
                  <a:shade val="44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7-4EBA-4D97-839D-0C7B47C0AC76}"/>
              </c:ext>
            </c:extLst>
          </c:dPt>
          <c:dPt>
            <c:idx val="36"/>
            <c:bubble3D val="0"/>
            <c:spPr>
              <a:solidFill>
                <a:schemeClr val="accent1">
                  <a:shade val="40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9-4EBA-4D97-839D-0C7B47C0AC76}"/>
              </c:ext>
            </c:extLst>
          </c:dPt>
          <c:dPt>
            <c:idx val="37"/>
            <c:bubble3D val="0"/>
            <c:spPr>
              <a:solidFill>
                <a:schemeClr val="accent1">
                  <a:shade val="37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B-4EBA-4D97-839D-0C7B47C0AC76}"/>
              </c:ext>
            </c:extLst>
          </c:dPt>
          <c:dPt>
            <c:idx val="38"/>
            <c:bubble3D val="0"/>
            <c:spPr>
              <a:solidFill>
                <a:schemeClr val="accent1">
                  <a:shade val="33000"/>
                </a:schemeClr>
              </a:solidFill>
              <a:ln>
                <a:solidFill>
                  <a:schemeClr val="bg1"/>
                </a:solidFill>
              </a:ln>
              <a:effectLst>
                <a:outerShdw blurRad="63500" sx="102000" sy="102000" algn="ctr" rotWithShape="0">
                  <a:prstClr val="black">
                    <a:alpha val="20000"/>
                  </a:prstClr>
                </a:outerShdw>
              </a:effectLst>
            </c:spPr>
            <c:extLst>
              <c:ext xmlns:c16="http://schemas.microsoft.com/office/drawing/2014/chart" uri="{C3380CC4-5D6E-409C-BE32-E72D297353CC}">
                <c16:uniqueId val="{0000004D-4EBA-4D97-839D-0C7B47C0AC76}"/>
              </c:ext>
            </c:extLst>
          </c:dPt>
          <c:dLbls>
            <c:dLbl>
              <c:idx val="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4EBA-4D97-839D-0C7B47C0AC76}"/>
                </c:ext>
              </c:extLst>
            </c:dLbl>
            <c:dLbl>
              <c:idx val="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BA-4D97-839D-0C7B47C0AC76}"/>
                </c:ext>
              </c:extLst>
            </c:dLbl>
            <c:dLbl>
              <c:idx val="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BA-4D97-839D-0C7B47C0AC76}"/>
                </c:ext>
              </c:extLst>
            </c:dLbl>
            <c:dLbl>
              <c:idx val="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BA-4D97-839D-0C7B47C0AC76}"/>
                </c:ext>
              </c:extLst>
            </c:dLbl>
            <c:dLbl>
              <c:idx val="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BA-4D97-839D-0C7B47C0AC76}"/>
                </c:ext>
              </c:extLst>
            </c:dLbl>
            <c:dLbl>
              <c:idx val="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4EBA-4D97-839D-0C7B47C0AC76}"/>
                </c:ext>
              </c:extLst>
            </c:dLbl>
            <c:dLbl>
              <c:idx val="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BA-4D97-839D-0C7B47C0AC76}"/>
                </c:ext>
              </c:extLst>
            </c:dLbl>
            <c:dLbl>
              <c:idx val="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BA-4D97-839D-0C7B47C0AC76}"/>
                </c:ext>
              </c:extLst>
            </c:dLbl>
            <c:dLbl>
              <c:idx val="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BA-4D97-839D-0C7B47C0AC76}"/>
                </c:ext>
              </c:extLst>
            </c:dLbl>
            <c:dLbl>
              <c:idx val="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BA-4D97-839D-0C7B47C0AC76}"/>
                </c:ext>
              </c:extLst>
            </c:dLbl>
            <c:dLbl>
              <c:idx val="1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5-4EBA-4D97-839D-0C7B47C0AC76}"/>
                </c:ext>
              </c:extLst>
            </c:dLbl>
            <c:dLbl>
              <c:idx val="1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EBA-4D97-839D-0C7B47C0AC76}"/>
                </c:ext>
              </c:extLst>
            </c:dLbl>
            <c:dLbl>
              <c:idx val="1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EBA-4D97-839D-0C7B47C0AC76}"/>
                </c:ext>
              </c:extLst>
            </c:dLbl>
            <c:dLbl>
              <c:idx val="1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EBA-4D97-839D-0C7B47C0AC76}"/>
                </c:ext>
              </c:extLst>
            </c:dLbl>
            <c:dLbl>
              <c:idx val="1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EBA-4D97-839D-0C7B47C0AC76}"/>
                </c:ext>
              </c:extLst>
            </c:dLbl>
            <c:dLbl>
              <c:idx val="1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1F-4EBA-4D97-839D-0C7B47C0AC76}"/>
                </c:ext>
              </c:extLst>
            </c:dLbl>
            <c:dLbl>
              <c:idx val="1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EBA-4D97-839D-0C7B47C0AC76}"/>
                </c:ext>
              </c:extLst>
            </c:dLbl>
            <c:dLbl>
              <c:idx val="1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EBA-4D97-839D-0C7B47C0AC76}"/>
                </c:ext>
              </c:extLst>
            </c:dLbl>
            <c:dLbl>
              <c:idx val="1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EBA-4D97-839D-0C7B47C0AC76}"/>
                </c:ext>
              </c:extLst>
            </c:dLbl>
            <c:dLbl>
              <c:idx val="1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EBA-4D97-839D-0C7B47C0AC76}"/>
                </c:ext>
              </c:extLst>
            </c:dLbl>
            <c:dLbl>
              <c:idx val="2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29-4EBA-4D97-839D-0C7B47C0AC76}"/>
                </c:ext>
              </c:extLst>
            </c:dLbl>
            <c:dLbl>
              <c:idx val="2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4EBA-4D97-839D-0C7B47C0AC76}"/>
                </c:ext>
              </c:extLst>
            </c:dLbl>
            <c:dLbl>
              <c:idx val="2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EBA-4D97-839D-0C7B47C0AC76}"/>
                </c:ext>
              </c:extLst>
            </c:dLbl>
            <c:dLbl>
              <c:idx val="2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EBA-4D97-839D-0C7B47C0AC76}"/>
                </c:ext>
              </c:extLst>
            </c:dLbl>
            <c:dLbl>
              <c:idx val="2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EBA-4D97-839D-0C7B47C0AC76}"/>
                </c:ext>
              </c:extLst>
            </c:dLbl>
            <c:dLbl>
              <c:idx val="2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EBA-4D97-839D-0C7B47C0AC76}"/>
                </c:ext>
              </c:extLst>
            </c:dLbl>
            <c:dLbl>
              <c:idx val="2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EBA-4D97-839D-0C7B47C0AC76}"/>
                </c:ext>
              </c:extLst>
            </c:dLbl>
            <c:dLbl>
              <c:idx val="2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EBA-4D97-839D-0C7B47C0AC76}"/>
                </c:ext>
              </c:extLst>
            </c:dLbl>
            <c:dLbl>
              <c:idx val="2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EBA-4D97-839D-0C7B47C0AC76}"/>
                </c:ext>
              </c:extLst>
            </c:dLbl>
            <c:dLbl>
              <c:idx val="29"/>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EBA-4D97-839D-0C7B47C0AC76}"/>
                </c:ext>
              </c:extLst>
            </c:dLbl>
            <c:dLbl>
              <c:idx val="30"/>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3D-4EBA-4D97-839D-0C7B47C0AC76}"/>
                </c:ext>
              </c:extLst>
            </c:dLbl>
            <c:dLbl>
              <c:idx val="31"/>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EBA-4D97-839D-0C7B47C0AC76}"/>
                </c:ext>
              </c:extLst>
            </c:dLbl>
            <c:dLbl>
              <c:idx val="32"/>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4EBA-4D97-839D-0C7B47C0AC76}"/>
                </c:ext>
              </c:extLst>
            </c:dLbl>
            <c:dLbl>
              <c:idx val="33"/>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4EBA-4D97-839D-0C7B47C0AC76}"/>
                </c:ext>
              </c:extLst>
            </c:dLbl>
            <c:dLbl>
              <c:idx val="34"/>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4EBA-4D97-839D-0C7B47C0AC76}"/>
                </c:ext>
              </c:extLst>
            </c:dLbl>
            <c:dLbl>
              <c:idx val="35"/>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EBA-4D97-839D-0C7B47C0AC76}"/>
                </c:ext>
              </c:extLst>
            </c:dLbl>
            <c:dLbl>
              <c:idx val="36"/>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EBA-4D97-839D-0C7B47C0AC76}"/>
                </c:ext>
              </c:extLst>
            </c:dLbl>
            <c:dLbl>
              <c:idx val="37"/>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B-4EBA-4D97-839D-0C7B47C0AC76}"/>
                </c:ext>
              </c:extLst>
            </c:dLbl>
            <c:dLbl>
              <c:idx val="38"/>
              <c:numFmt formatCode="#,##0&quot; kWh/a&quot;" sourceLinked="0"/>
              <c:spPr>
                <a:noFill/>
                <a:ln>
                  <a:noFill/>
                </a:ln>
                <a:effectLst/>
              </c:spPr>
              <c:txPr>
                <a:bodyPr rot="0" spcFirstLastPara="1" vertOverflow="ellipsis" vert="horz" wrap="square" anchor="ctr" anchorCtr="1"/>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D-4EBA-4D97-839D-0C7B47C0AC76}"/>
                </c:ext>
              </c:extLst>
            </c:dLbl>
            <c:numFmt formatCode="#,##0&quot; kWh/a&quot;" sourceLinked="0"/>
            <c:spPr>
              <a:noFill/>
              <a:ln>
                <a:noFill/>
              </a:ln>
              <a:effectLst/>
            </c:spPr>
            <c:txPr>
              <a:bodyPr rot="0" spcFirstLastPara="1" vertOverflow="ellipsis" vert="horz" wrap="square" lIns="38100" tIns="19050" rIns="38100" bIns="19050" anchor="ctr" anchorCtr="1">
                <a:spAutoFit/>
              </a:bodyPr>
              <a:lstStyle/>
              <a:p>
                <a:pPr>
                  <a:defRPr sz="600" b="1" i="0" u="none" strike="noStrike" kern="1200" spc="0" baseline="0">
                    <a:solidFill>
                      <a:schemeClr val="tx1"/>
                    </a:solidFill>
                    <a:latin typeface="+mn-lt"/>
                    <a:ea typeface="+mn-ea"/>
                    <a:cs typeface="+mn-cs"/>
                  </a:defRPr>
                </a:pPr>
                <a:endParaRPr lang="de-DE"/>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('Formulario D'!$C$26:$D$45,'Formulario D'!$J$26:$J$35,'Formulario D'!$J$37:$J$45)</c:f>
              <c:strCache>
                <c:ptCount val="30"/>
                <c:pt idx="29">
                  <c:v>Consumatori vari ²⁾</c:v>
                </c:pt>
              </c:strCache>
            </c:strRef>
          </c:cat>
          <c:val>
            <c:numRef>
              <c:f>('Formulario D'!$G$26:$G$45,'Formulario D'!$M$26:$M$35,'Formulario D'!$M$37:$M$45)</c:f>
              <c:numCache>
                <c:formatCode>#,##0</c:formatCode>
                <c:ptCount val="39"/>
              </c:numCache>
            </c:numRef>
          </c:val>
          <c:extLst>
            <c:ext xmlns:c16="http://schemas.microsoft.com/office/drawing/2014/chart" uri="{C3380CC4-5D6E-409C-BE32-E72D297353CC}">
              <c16:uniqueId val="{0000004E-4EBA-4D97-839D-0C7B47C0AC76}"/>
            </c:ext>
          </c:extLst>
        </c:ser>
        <c:dLbls>
          <c:showLegendKey val="0"/>
          <c:showVal val="1"/>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prstDash val="solid"/>
      <a:round/>
    </a:ln>
    <a:effectLst/>
  </c:spPr>
  <c:txPr>
    <a:bodyPr/>
    <a:lstStyle/>
    <a:p>
      <a:pPr>
        <a:defRPr sz="700"/>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542925</xdr:colOff>
      <xdr:row>1</xdr:row>
      <xdr:rowOff>0</xdr:rowOff>
    </xdr:from>
    <xdr:to>
      <xdr:col>12</xdr:col>
      <xdr:colOff>718471</xdr:colOff>
      <xdr:row>3</xdr:row>
      <xdr:rowOff>73485</xdr:rowOff>
    </xdr:to>
    <xdr:pic>
      <xdr:nvPicPr>
        <xdr:cNvPr id="2" name="Grafik 1" descr="EnFK_viersprachi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306265</xdr:colOff>
      <xdr:row>1</xdr:row>
      <xdr:rowOff>761443</xdr:rowOff>
    </xdr:to>
    <xdr:pic>
      <xdr:nvPicPr>
        <xdr:cNvPr id="3" name="Grafik 2" descr="EnFK_viersprachi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82790" cy="761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85724</xdr:colOff>
      <xdr:row>32</xdr:row>
      <xdr:rowOff>1120</xdr:rowOff>
    </xdr:from>
    <xdr:to>
      <xdr:col>17</xdr:col>
      <xdr:colOff>129988</xdr:colOff>
      <xdr:row>47</xdr:row>
      <xdr:rowOff>11206</xdr:rowOff>
    </xdr:to>
    <xdr:graphicFrame macro="">
      <xdr:nvGraphicFramePr>
        <xdr:cNvPr id="1084" name="Chart 2">
          <a:extLst>
            <a:ext uri="{FF2B5EF4-FFF2-40B4-BE49-F238E27FC236}">
              <a16:creationId xmlns:a16="http://schemas.microsoft.com/office/drawing/2014/main" id="{00000000-0008-0000-0600-00003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76200</xdr:colOff>
      <xdr:row>9</xdr:row>
      <xdr:rowOff>19050</xdr:rowOff>
    </xdr:from>
    <xdr:to>
      <xdr:col>17</xdr:col>
      <xdr:colOff>81064</xdr:colOff>
      <xdr:row>27</xdr:row>
      <xdr:rowOff>9525</xdr:rowOff>
    </xdr:to>
    <xdr:graphicFrame macro="">
      <xdr:nvGraphicFramePr>
        <xdr:cNvPr id="4" name="Chart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1057275</xdr:colOff>
      <xdr:row>17</xdr:row>
      <xdr:rowOff>828675</xdr:rowOff>
    </xdr:from>
    <xdr:ext cx="184731" cy="264560"/>
    <xdr:sp macro="" textlink="">
      <xdr:nvSpPr>
        <xdr:cNvPr id="3" name="Textfeld 2">
          <a:extLst>
            <a:ext uri="{FF2B5EF4-FFF2-40B4-BE49-F238E27FC236}">
              <a16:creationId xmlns:a16="http://schemas.microsoft.com/office/drawing/2014/main" id="{9C971BEC-1975-745C-4E45-28BCCA915F09}"/>
            </a:ext>
          </a:extLst>
        </xdr:cNvPr>
        <xdr:cNvSpPr txBox="1"/>
      </xdr:nvSpPr>
      <xdr:spPr>
        <a:xfrm>
          <a:off x="7534275" y="39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29</xdr:row>
      <xdr:rowOff>20170</xdr:rowOff>
    </xdr:from>
    <xdr:to>
      <xdr:col>12</xdr:col>
      <xdr:colOff>150522</xdr:colOff>
      <xdr:row>40</xdr:row>
      <xdr:rowOff>84670</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274683</xdr:colOff>
      <xdr:row>29</xdr:row>
      <xdr:rowOff>20170</xdr:rowOff>
    </xdr:from>
    <xdr:to>
      <xdr:col>15</xdr:col>
      <xdr:colOff>84600</xdr:colOff>
      <xdr:row>40</xdr:row>
      <xdr:rowOff>84670</xdr:rowOff>
    </xdr:to>
    <xdr:graphicFrame macro="">
      <xdr:nvGraphicFramePr>
        <xdr:cNvPr id="4" name="Chart 2">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222734</xdr:colOff>
      <xdr:row>29</xdr:row>
      <xdr:rowOff>20170</xdr:rowOff>
    </xdr:from>
    <xdr:to>
      <xdr:col>19</xdr:col>
      <xdr:colOff>803951</xdr:colOff>
      <xdr:row>40</xdr:row>
      <xdr:rowOff>84670</xdr:rowOff>
    </xdr:to>
    <xdr:graphicFrame macro="">
      <xdr:nvGraphicFramePr>
        <xdr:cNvPr id="5" name="Chart 2">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872728</xdr:colOff>
      <xdr:row>1</xdr:row>
      <xdr:rowOff>0</xdr:rowOff>
    </xdr:from>
    <xdr:to>
      <xdr:col>19</xdr:col>
      <xdr:colOff>838724</xdr:colOff>
      <xdr:row>3</xdr:row>
      <xdr:rowOff>73485</xdr:rowOff>
    </xdr:to>
    <xdr:pic>
      <xdr:nvPicPr>
        <xdr:cNvPr id="8" name="Grafik 7" descr="EnFK_viersprachig">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9053" y="0"/>
          <a:ext cx="1775746" cy="454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2115571</xdr:colOff>
      <xdr:row>43</xdr:row>
      <xdr:rowOff>29309</xdr:rowOff>
    </xdr:from>
    <xdr:to>
      <xdr:col>15</xdr:col>
      <xdr:colOff>463827</xdr:colOff>
      <xdr:row>57</xdr:row>
      <xdr:rowOff>57979</xdr:rowOff>
    </xdr:to>
    <xdr:graphicFrame macro="">
      <xdr:nvGraphicFramePr>
        <xdr:cNvPr id="6" name="Diagramm 5">
          <a:extLst>
            <a:ext uri="{FF2B5EF4-FFF2-40B4-BE49-F238E27FC236}">
              <a16:creationId xmlns:a16="http://schemas.microsoft.com/office/drawing/2014/main" id="{5C9B2914-9B54-4121-AED3-F1F507032F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7327</xdr:colOff>
      <xdr:row>50</xdr:row>
      <xdr:rowOff>8282</xdr:rowOff>
    </xdr:from>
    <xdr:to>
      <xdr:col>13</xdr:col>
      <xdr:colOff>182217</xdr:colOff>
      <xdr:row>65</xdr:row>
      <xdr:rowOff>191964</xdr:rowOff>
    </xdr:to>
    <xdr:graphicFrame macro="">
      <xdr:nvGraphicFramePr>
        <xdr:cNvPr id="7" name="Diagramm 6">
          <a:extLst>
            <a:ext uri="{FF2B5EF4-FFF2-40B4-BE49-F238E27FC236}">
              <a16:creationId xmlns:a16="http://schemas.microsoft.com/office/drawing/2014/main" id="{75DAE75D-8FF5-4FA9-9D06-A4B3B7A5B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248478</xdr:colOff>
      <xdr:row>50</xdr:row>
      <xdr:rowOff>0</xdr:rowOff>
    </xdr:from>
    <xdr:to>
      <xdr:col>20</xdr:col>
      <xdr:colOff>36634</xdr:colOff>
      <xdr:row>66</xdr:row>
      <xdr:rowOff>124557</xdr:rowOff>
    </xdr:to>
    <xdr:graphicFrame macro="">
      <xdr:nvGraphicFramePr>
        <xdr:cNvPr id="9" name="Diagramm 8">
          <a:extLst>
            <a:ext uri="{FF2B5EF4-FFF2-40B4-BE49-F238E27FC236}">
              <a16:creationId xmlns:a16="http://schemas.microsoft.com/office/drawing/2014/main" id="{37A75571-325F-4611-9239-D15050119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Sprachen">
    <tabColor theme="1" tint="4.9989318521683403E-2"/>
    <pageSetUpPr fitToPage="1"/>
  </sheetPr>
  <dimension ref="A1:H777"/>
  <sheetViews>
    <sheetView view="pageLayout" topLeftCell="C1" zoomScale="85" zoomScaleNormal="85" zoomScalePageLayoutView="85" workbookViewId="0">
      <selection activeCell="H66" sqref="H66"/>
    </sheetView>
  </sheetViews>
  <sheetFormatPr baseColWidth="10" defaultColWidth="11.42578125" defaultRowHeight="15" customHeight="1" x14ac:dyDescent="0.2"/>
  <cols>
    <col min="1" max="1" width="5.140625" style="9" customWidth="1"/>
    <col min="2" max="2" width="8.140625" style="9" customWidth="1"/>
    <col min="3" max="3" width="21.85546875" style="47" customWidth="1"/>
    <col min="4" max="4" width="29.42578125" style="9" customWidth="1"/>
    <col min="5" max="8" width="50" style="47" customWidth="1"/>
    <col min="9" max="16384" width="11.42578125" style="9"/>
  </cols>
  <sheetData>
    <row r="1" spans="1:8" ht="67.5" customHeight="1" x14ac:dyDescent="0.2">
      <c r="B1" s="377"/>
      <c r="C1" s="522" t="s">
        <v>128</v>
      </c>
      <c r="D1" s="836" t="s">
        <v>906</v>
      </c>
      <c r="E1" s="837"/>
      <c r="F1" s="837"/>
      <c r="G1" s="837"/>
      <c r="H1" s="436"/>
    </row>
    <row r="2" spans="1:8" ht="20.100000000000001" customHeight="1" x14ac:dyDescent="0.2"/>
    <row r="3" spans="1:8" s="376" customFormat="1" ht="17.100000000000001" customHeight="1" x14ac:dyDescent="0.2">
      <c r="A3" s="484"/>
      <c r="B3" s="484"/>
      <c r="C3" s="484" t="s">
        <v>125</v>
      </c>
      <c r="D3" s="379"/>
      <c r="E3" s="378" t="s">
        <v>126</v>
      </c>
      <c r="F3" s="380"/>
      <c r="G3" s="381"/>
      <c r="H3" s="516" t="s">
        <v>127</v>
      </c>
    </row>
    <row r="4" spans="1:8" s="376" customFormat="1" ht="17.100000000000001" customHeight="1" x14ac:dyDescent="0.2">
      <c r="A4" s="485" t="s">
        <v>37</v>
      </c>
      <c r="B4" s="499"/>
      <c r="C4" s="486" t="s">
        <v>120</v>
      </c>
      <c r="D4" s="383" t="s">
        <v>121</v>
      </c>
      <c r="E4" s="382" t="s">
        <v>110</v>
      </c>
      <c r="F4" s="384" t="s">
        <v>111</v>
      </c>
      <c r="G4" s="385" t="s">
        <v>1380</v>
      </c>
      <c r="H4" s="517" t="str">
        <f>Sprache</f>
        <v>IT</v>
      </c>
    </row>
    <row r="5" spans="1:8" s="388" customFormat="1" ht="17.100000000000001" customHeight="1" x14ac:dyDescent="0.2">
      <c r="A5" s="494">
        <v>1</v>
      </c>
      <c r="B5" s="501">
        <v>1</v>
      </c>
      <c r="C5" s="495" t="s">
        <v>377</v>
      </c>
      <c r="D5" s="386"/>
      <c r="E5" s="386"/>
      <c r="F5" s="386"/>
      <c r="G5" s="387"/>
      <c r="H5" s="387"/>
    </row>
    <row r="6" spans="1:8" s="376" customFormat="1" ht="12.75" x14ac:dyDescent="0.2">
      <c r="A6" s="500">
        <v>1.1000000000000001</v>
      </c>
      <c r="B6" s="502">
        <v>2</v>
      </c>
      <c r="C6" s="490" t="s">
        <v>377</v>
      </c>
      <c r="D6" s="390" t="s">
        <v>123</v>
      </c>
      <c r="E6" s="389" t="s">
        <v>112</v>
      </c>
      <c r="F6" s="58" t="s">
        <v>1453</v>
      </c>
      <c r="G6" s="636" t="s">
        <v>1562</v>
      </c>
      <c r="H6" s="518" t="str">
        <f t="shared" ref="H6:H8" si="0">IF(Sprache="DE",E6,IF(Sprache="FR",F6,IF(Sprache="IT",G6,"Fehler: Sprache wählen")))</f>
        <v>Analisi del consumo energetico ACE</v>
      </c>
    </row>
    <row r="7" spans="1:8" s="376" customFormat="1" ht="12.75" x14ac:dyDescent="0.2">
      <c r="A7" s="500">
        <v>1.1000000000000001</v>
      </c>
      <c r="B7" s="502">
        <v>3</v>
      </c>
      <c r="C7" s="490" t="s">
        <v>377</v>
      </c>
      <c r="D7" s="390" t="s">
        <v>122</v>
      </c>
      <c r="E7" s="389" t="str">
        <f>CONCATENATE("EVA-Tool ",Version)</f>
        <v>EVA-Tool v1.11_i</v>
      </c>
      <c r="F7" s="392" t="str">
        <f>CONCATENATE("Outil ACE ",Version)</f>
        <v>Outil ACE v1.11_i</v>
      </c>
      <c r="G7" s="639" t="str">
        <f>CONCATENATE("Tool ACE ",Version)</f>
        <v>Tool ACE v1.11_i</v>
      </c>
      <c r="H7" s="518" t="str">
        <f t="shared" si="0"/>
        <v>Tool ACE v1.11_i</v>
      </c>
    </row>
    <row r="8" spans="1:8" s="376" customFormat="1" ht="12.75" x14ac:dyDescent="0.2">
      <c r="A8" s="500">
        <v>1.1000000000000001</v>
      </c>
      <c r="B8" s="502">
        <v>4</v>
      </c>
      <c r="C8" s="490" t="s">
        <v>377</v>
      </c>
      <c r="D8" s="390" t="s">
        <v>124</v>
      </c>
      <c r="E8" s="409" t="s">
        <v>939</v>
      </c>
      <c r="F8" s="524" t="s">
        <v>940</v>
      </c>
      <c r="G8" s="637" t="s">
        <v>1563</v>
      </c>
      <c r="H8" s="519" t="str">
        <f t="shared" si="0"/>
        <v>Conferenza dei servizi cantonali dell’energia (EnFK)</v>
      </c>
    </row>
    <row r="9" spans="1:8" s="376" customFormat="1" ht="12.75" x14ac:dyDescent="0.2">
      <c r="A9" s="507">
        <v>1.1000000000000001</v>
      </c>
      <c r="B9" s="503">
        <v>5</v>
      </c>
      <c r="C9" s="492" t="s">
        <v>377</v>
      </c>
      <c r="D9" s="398" t="s">
        <v>356</v>
      </c>
      <c r="E9" s="389" t="s">
        <v>357</v>
      </c>
      <c r="F9" s="523" t="s">
        <v>941</v>
      </c>
      <c r="G9" s="523" t="s">
        <v>1564</v>
      </c>
      <c r="H9" s="518" t="s">
        <v>2043</v>
      </c>
    </row>
    <row r="10" spans="1:8" s="376" customFormat="1" ht="12.75" x14ac:dyDescent="0.2">
      <c r="A10" s="500">
        <v>1.1000000000000001</v>
      </c>
      <c r="B10" s="502">
        <v>6</v>
      </c>
      <c r="C10" s="490" t="s">
        <v>377</v>
      </c>
      <c r="D10" s="390" t="s">
        <v>356</v>
      </c>
      <c r="E10" s="389" t="s">
        <v>88</v>
      </c>
      <c r="F10" s="523" t="s">
        <v>942</v>
      </c>
      <c r="G10" s="636" t="s">
        <v>1565</v>
      </c>
      <c r="H10" s="518" t="s">
        <v>2040</v>
      </c>
    </row>
    <row r="11" spans="1:8" s="376" customFormat="1" ht="12.75" x14ac:dyDescent="0.2">
      <c r="A11" s="500">
        <v>1.1000000000000001</v>
      </c>
      <c r="B11" s="502">
        <v>7</v>
      </c>
      <c r="C11" s="490" t="s">
        <v>377</v>
      </c>
      <c r="D11" s="390" t="s">
        <v>356</v>
      </c>
      <c r="E11" s="389" t="s">
        <v>358</v>
      </c>
      <c r="F11" s="523" t="s">
        <v>943</v>
      </c>
      <c r="G11" s="636" t="s">
        <v>1566</v>
      </c>
      <c r="H11" s="389" t="s">
        <v>358</v>
      </c>
    </row>
    <row r="12" spans="1:8" s="376" customFormat="1" ht="12.75" x14ac:dyDescent="0.2">
      <c r="A12" s="500">
        <v>1.1000000000000001</v>
      </c>
      <c r="B12" s="502">
        <v>8</v>
      </c>
      <c r="C12" s="490" t="s">
        <v>377</v>
      </c>
      <c r="D12" s="390" t="s">
        <v>356</v>
      </c>
      <c r="E12" s="389" t="s">
        <v>359</v>
      </c>
      <c r="F12" s="523" t="s">
        <v>944</v>
      </c>
      <c r="G12" s="636" t="s">
        <v>1567</v>
      </c>
      <c r="H12" s="389" t="s">
        <v>359</v>
      </c>
    </row>
    <row r="13" spans="1:8" s="376" customFormat="1" ht="12.75" x14ac:dyDescent="0.2">
      <c r="A13" s="500">
        <v>1.1000000000000001</v>
      </c>
      <c r="B13" s="502">
        <v>9</v>
      </c>
      <c r="C13" s="490" t="s">
        <v>377</v>
      </c>
      <c r="D13" s="390" t="s">
        <v>356</v>
      </c>
      <c r="E13" s="389" t="s">
        <v>208</v>
      </c>
      <c r="F13" s="523" t="s">
        <v>945</v>
      </c>
      <c r="G13" s="636" t="s">
        <v>1568</v>
      </c>
      <c r="H13" s="389" t="s">
        <v>208</v>
      </c>
    </row>
    <row r="14" spans="1:8" s="376" customFormat="1" ht="12.75" x14ac:dyDescent="0.2">
      <c r="A14" s="500">
        <v>1.1000000000000001</v>
      </c>
      <c r="B14" s="502">
        <v>10</v>
      </c>
      <c r="C14" s="490" t="s">
        <v>377</v>
      </c>
      <c r="D14" s="390" t="s">
        <v>356</v>
      </c>
      <c r="E14" s="389" t="s">
        <v>248</v>
      </c>
      <c r="F14" s="523" t="s">
        <v>946</v>
      </c>
      <c r="G14" s="636" t="s">
        <v>1569</v>
      </c>
      <c r="H14" s="389" t="s">
        <v>248</v>
      </c>
    </row>
    <row r="15" spans="1:8" s="376" customFormat="1" ht="12.75" x14ac:dyDescent="0.2">
      <c r="A15" s="500">
        <v>1.1000000000000001</v>
      </c>
      <c r="B15" s="502">
        <v>11</v>
      </c>
      <c r="C15" s="490" t="s">
        <v>377</v>
      </c>
      <c r="D15" s="390" t="s">
        <v>356</v>
      </c>
      <c r="E15" s="389" t="s">
        <v>211</v>
      </c>
      <c r="F15" s="523" t="s">
        <v>947</v>
      </c>
      <c r="G15" s="636" t="s">
        <v>1570</v>
      </c>
      <c r="H15" s="389" t="s">
        <v>211</v>
      </c>
    </row>
    <row r="16" spans="1:8" s="376" customFormat="1" ht="12.75" x14ac:dyDescent="0.2">
      <c r="A16" s="500">
        <v>1.1000000000000001</v>
      </c>
      <c r="B16" s="502">
        <v>12</v>
      </c>
      <c r="C16" s="490" t="s">
        <v>377</v>
      </c>
      <c r="D16" s="390" t="s">
        <v>356</v>
      </c>
      <c r="E16" s="389" t="s">
        <v>360</v>
      </c>
      <c r="F16" s="523" t="s">
        <v>948</v>
      </c>
      <c r="G16" s="636" t="s">
        <v>1571</v>
      </c>
      <c r="H16" s="389" t="s">
        <v>360</v>
      </c>
    </row>
    <row r="17" spans="1:8" s="376" customFormat="1" ht="12.75" x14ac:dyDescent="0.2">
      <c r="A17" s="500">
        <v>1.1000000000000001</v>
      </c>
      <c r="B17" s="502">
        <v>13</v>
      </c>
      <c r="C17" s="490" t="s">
        <v>377</v>
      </c>
      <c r="D17" s="390" t="s">
        <v>356</v>
      </c>
      <c r="E17" s="389" t="s">
        <v>216</v>
      </c>
      <c r="F17" s="523" t="s">
        <v>949</v>
      </c>
      <c r="G17" s="636" t="s">
        <v>1572</v>
      </c>
      <c r="H17" s="518" t="s">
        <v>2044</v>
      </c>
    </row>
    <row r="18" spans="1:8" s="376" customFormat="1" ht="12.75" x14ac:dyDescent="0.2">
      <c r="A18" s="500">
        <v>1.1000000000000001</v>
      </c>
      <c r="B18" s="502">
        <v>14</v>
      </c>
      <c r="C18" s="490" t="s">
        <v>377</v>
      </c>
      <c r="D18" s="390" t="s">
        <v>356</v>
      </c>
      <c r="E18" s="389" t="s">
        <v>91</v>
      </c>
      <c r="F18" s="523" t="s">
        <v>950</v>
      </c>
      <c r="G18" s="636" t="s">
        <v>1573</v>
      </c>
      <c r="H18" s="518" t="s">
        <v>91</v>
      </c>
    </row>
    <row r="19" spans="1:8" s="376" customFormat="1" ht="15.75" customHeight="1" x14ac:dyDescent="0.2">
      <c r="A19" s="494">
        <v>2</v>
      </c>
      <c r="B19" s="501">
        <v>15</v>
      </c>
      <c r="C19" s="495" t="s">
        <v>604</v>
      </c>
      <c r="D19" s="386"/>
      <c r="E19" s="386"/>
      <c r="F19" s="386"/>
      <c r="G19" s="386"/>
      <c r="H19" s="387"/>
    </row>
    <row r="20" spans="1:8" s="376" customFormat="1" ht="12" customHeight="1" x14ac:dyDescent="0.2">
      <c r="A20" s="487">
        <v>2.1</v>
      </c>
      <c r="B20" s="664">
        <v>16.100000000000001</v>
      </c>
      <c r="C20" s="490" t="s">
        <v>377</v>
      </c>
      <c r="D20" s="390" t="s">
        <v>891</v>
      </c>
      <c r="E20" s="389" t="s">
        <v>892</v>
      </c>
      <c r="F20" s="523" t="s">
        <v>951</v>
      </c>
      <c r="G20" s="636" t="s">
        <v>1574</v>
      </c>
      <c r="H20" s="518" t="str">
        <f t="shared" ref="H20:H53" si="1">IF(Sprache="DE",E20,IF(Sprache="FR",F20,IF(Sprache="IT",G20,"Fehler: Sprache wählen")))</f>
        <v>Trasferimento effettuato</v>
      </c>
    </row>
    <row r="21" spans="1:8" s="376" customFormat="1" ht="38.25" x14ac:dyDescent="0.2">
      <c r="A21" s="487">
        <v>2.1</v>
      </c>
      <c r="B21" s="664">
        <v>16.2</v>
      </c>
      <c r="C21" s="490" t="s">
        <v>377</v>
      </c>
      <c r="D21" s="390" t="s">
        <v>891</v>
      </c>
      <c r="E21" s="389" t="s">
        <v>1470</v>
      </c>
      <c r="F21" s="523" t="s">
        <v>1474</v>
      </c>
      <c r="G21" s="636" t="s">
        <v>1575</v>
      </c>
      <c r="H21" s="518" t="str">
        <f>IF(Sprache="DE",E21,IF(Sprache="FR",F21,IF(Sprache="IT",G21,"Fehler: Sprache wählen")))</f>
        <v>Errore al lancio dello Snipping Tool. Avviare lo Snipping Tool manualmente seguendo le istruzioni.</v>
      </c>
    </row>
    <row r="22" spans="1:8" s="376" customFormat="1" ht="12" customHeight="1" x14ac:dyDescent="0.2">
      <c r="A22" s="487">
        <v>2.1</v>
      </c>
      <c r="B22" s="514">
        <v>17</v>
      </c>
      <c r="C22" s="490" t="s">
        <v>377</v>
      </c>
      <c r="D22" s="390" t="s">
        <v>901</v>
      </c>
      <c r="E22" s="389" t="s">
        <v>902</v>
      </c>
      <c r="F22" s="523" t="s">
        <v>1454</v>
      </c>
      <c r="G22" s="636" t="s">
        <v>1576</v>
      </c>
      <c r="H22" s="518" t="str">
        <f t="shared" si="1"/>
        <v>Diagramma del flusso energetico ACE</v>
      </c>
    </row>
    <row r="23" spans="1:8" s="376" customFormat="1" ht="12.75" x14ac:dyDescent="0.2">
      <c r="A23" s="487">
        <v>2.1</v>
      </c>
      <c r="B23" s="502">
        <v>18</v>
      </c>
      <c r="C23" s="490" t="s">
        <v>604</v>
      </c>
      <c r="D23" s="390" t="s">
        <v>405</v>
      </c>
      <c r="E23" s="391" t="s">
        <v>119</v>
      </c>
      <c r="F23" s="523" t="s">
        <v>952</v>
      </c>
      <c r="G23" s="636" t="s">
        <v>1577</v>
      </c>
      <c r="H23" s="518" t="str">
        <f t="shared" si="1"/>
        <v>Versione</v>
      </c>
    </row>
    <row r="24" spans="1:8" s="376" customFormat="1" ht="12.75" x14ac:dyDescent="0.2">
      <c r="A24" s="487">
        <v>2.1</v>
      </c>
      <c r="B24" s="502">
        <v>19</v>
      </c>
      <c r="C24" s="490" t="s">
        <v>604</v>
      </c>
      <c r="D24" s="390" t="s">
        <v>406</v>
      </c>
      <c r="E24" s="391" t="s">
        <v>108</v>
      </c>
      <c r="F24" s="523" t="s">
        <v>953</v>
      </c>
      <c r="G24" s="636" t="s">
        <v>1578</v>
      </c>
      <c r="H24" s="518" t="str">
        <f t="shared" si="1"/>
        <v>Versione:</v>
      </c>
    </row>
    <row r="25" spans="1:8" s="376" customFormat="1" ht="12.75" x14ac:dyDescent="0.2">
      <c r="A25" s="487">
        <v>2.1</v>
      </c>
      <c r="B25" s="502">
        <v>20</v>
      </c>
      <c r="C25" s="490" t="s">
        <v>604</v>
      </c>
      <c r="D25" s="390" t="s">
        <v>407</v>
      </c>
      <c r="E25" s="391" t="s">
        <v>109</v>
      </c>
      <c r="F25" s="523" t="s">
        <v>954</v>
      </c>
      <c r="G25" s="636" t="s">
        <v>1579</v>
      </c>
      <c r="H25" s="518" t="str">
        <f t="shared" si="1"/>
        <v>Data della versione:</v>
      </c>
    </row>
    <row r="26" spans="1:8" s="376" customFormat="1" ht="12.75" x14ac:dyDescent="0.2">
      <c r="A26" s="487">
        <v>2.1</v>
      </c>
      <c r="B26" s="502">
        <v>21</v>
      </c>
      <c r="C26" s="490" t="s">
        <v>604</v>
      </c>
      <c r="D26" s="390" t="s">
        <v>408</v>
      </c>
      <c r="E26" s="391" t="s">
        <v>114</v>
      </c>
      <c r="F26" s="523" t="s">
        <v>955</v>
      </c>
      <c r="G26" s="636" t="s">
        <v>1580</v>
      </c>
      <c r="H26" s="518" t="str">
        <f t="shared" si="1"/>
        <v>Menu dropdown</v>
      </c>
    </row>
    <row r="27" spans="1:8" s="376" customFormat="1" ht="12.75" x14ac:dyDescent="0.2">
      <c r="A27" s="487">
        <v>2.1</v>
      </c>
      <c r="B27" s="502">
        <v>22</v>
      </c>
      <c r="C27" s="490" t="s">
        <v>604</v>
      </c>
      <c r="D27" s="390" t="s">
        <v>409</v>
      </c>
      <c r="E27" s="391" t="s">
        <v>129</v>
      </c>
      <c r="F27" s="523" t="s">
        <v>956</v>
      </c>
      <c r="G27" s="636" t="s">
        <v>1581</v>
      </c>
      <c r="H27" s="518" t="str">
        <f t="shared" si="1"/>
        <v>Numero di edifici</v>
      </c>
    </row>
    <row r="28" spans="1:8" s="376" customFormat="1" ht="12.75" x14ac:dyDescent="0.2">
      <c r="A28" s="487">
        <v>2.1</v>
      </c>
      <c r="B28" s="502">
        <v>23</v>
      </c>
      <c r="C28" s="490" t="s">
        <v>604</v>
      </c>
      <c r="D28" s="390" t="s">
        <v>420</v>
      </c>
      <c r="E28" s="391" t="s">
        <v>239</v>
      </c>
      <c r="F28" s="523" t="s">
        <v>957</v>
      </c>
      <c r="G28" s="636" t="s">
        <v>1582</v>
      </c>
      <c r="H28" s="518" t="str">
        <f t="shared" si="1"/>
        <v>Descrizione delle misure</v>
      </c>
    </row>
    <row r="29" spans="1:8" s="376" customFormat="1" ht="12.75" x14ac:dyDescent="0.2">
      <c r="A29" s="487">
        <v>2.1</v>
      </c>
      <c r="B29" s="502">
        <v>24</v>
      </c>
      <c r="C29" s="490" t="s">
        <v>604</v>
      </c>
      <c r="D29" s="390" t="s">
        <v>421</v>
      </c>
      <c r="E29" s="391" t="s">
        <v>2045</v>
      </c>
      <c r="F29" s="523" t="s">
        <v>2046</v>
      </c>
      <c r="G29" s="636" t="s">
        <v>2047</v>
      </c>
      <c r="H29" s="518" t="str">
        <f t="shared" si="1"/>
        <v>a) nel foglio di lavoro «Details»</v>
      </c>
    </row>
    <row r="30" spans="1:8" s="376" customFormat="1" ht="12.75" x14ac:dyDescent="0.2">
      <c r="A30" s="487">
        <v>2.1</v>
      </c>
      <c r="B30" s="626">
        <v>25.1</v>
      </c>
      <c r="C30" s="490" t="s">
        <v>604</v>
      </c>
      <c r="D30" s="390" t="s">
        <v>422</v>
      </c>
      <c r="E30" s="391" t="s">
        <v>245</v>
      </c>
      <c r="F30" s="523" t="s">
        <v>1256</v>
      </c>
      <c r="G30" s="636" t="s">
        <v>1583</v>
      </c>
      <c r="H30" s="518" t="str">
        <f t="shared" si="1"/>
        <v>b) in un allegato a parte</v>
      </c>
    </row>
    <row r="31" spans="1:8" s="376" customFormat="1" ht="12.75" x14ac:dyDescent="0.2">
      <c r="A31" s="487">
        <v>2.1</v>
      </c>
      <c r="B31" s="626">
        <v>25.2</v>
      </c>
      <c r="C31" s="490" t="s">
        <v>604</v>
      </c>
      <c r="D31" s="390" t="s">
        <v>423</v>
      </c>
      <c r="E31" s="391" t="s">
        <v>1419</v>
      </c>
      <c r="F31" s="523" t="s">
        <v>1420</v>
      </c>
      <c r="G31" s="636" t="s">
        <v>1584</v>
      </c>
      <c r="H31" s="518" t="str">
        <f t="shared" ref="H31:H33" si="2">IF(Sprache="DE",E31,IF(Sprache="FR",F31,IF(Sprache="IT",G31,"Fehler: Sprache wählen")))</f>
        <v>Sì o No</v>
      </c>
    </row>
    <row r="32" spans="1:8" s="376" customFormat="1" ht="12.75" x14ac:dyDescent="0.2">
      <c r="A32" s="487">
        <v>2.1</v>
      </c>
      <c r="B32" s="626">
        <v>25.3</v>
      </c>
      <c r="C32" s="490" t="s">
        <v>604</v>
      </c>
      <c r="D32" s="390" t="s">
        <v>424</v>
      </c>
      <c r="E32" s="391" t="s">
        <v>95</v>
      </c>
      <c r="F32" s="523" t="s">
        <v>1153</v>
      </c>
      <c r="G32" s="636" t="s">
        <v>1585</v>
      </c>
      <c r="H32" s="518" t="str">
        <f t="shared" si="2"/>
        <v>sì</v>
      </c>
    </row>
    <row r="33" spans="1:8" s="376" customFormat="1" ht="12.75" x14ac:dyDescent="0.2">
      <c r="A33" s="487">
        <v>2.1</v>
      </c>
      <c r="B33" s="626">
        <v>25.4</v>
      </c>
      <c r="C33" s="490" t="s">
        <v>604</v>
      </c>
      <c r="D33" s="390" t="s">
        <v>425</v>
      </c>
      <c r="E33" s="391" t="s">
        <v>96</v>
      </c>
      <c r="F33" s="523" t="s">
        <v>1154</v>
      </c>
      <c r="G33" s="636" t="s">
        <v>1586</v>
      </c>
      <c r="H33" s="518" t="str">
        <f t="shared" si="2"/>
        <v>no</v>
      </c>
    </row>
    <row r="34" spans="1:8" s="376" customFormat="1" ht="12.75" x14ac:dyDescent="0.2">
      <c r="A34" s="487">
        <v>2.1</v>
      </c>
      <c r="B34" s="502">
        <v>26</v>
      </c>
      <c r="C34" s="490" t="s">
        <v>604</v>
      </c>
      <c r="D34" s="390" t="s">
        <v>426</v>
      </c>
      <c r="E34" s="391" t="s">
        <v>39</v>
      </c>
      <c r="F34" s="523" t="s">
        <v>1427</v>
      </c>
      <c r="G34" s="636" t="s">
        <v>1587</v>
      </c>
      <c r="H34" s="518" t="str">
        <f>IF(Sprache="DE",E34,IF(Sprache="FR",F34,IF(Sprache="IT",G34,"Fehler: Sprache wählen")))</f>
        <v>Stato</v>
      </c>
    </row>
    <row r="35" spans="1:8" s="376" customFormat="1" ht="12.75" x14ac:dyDescent="0.2">
      <c r="A35" s="487">
        <v>2.1</v>
      </c>
      <c r="B35" s="502">
        <v>27</v>
      </c>
      <c r="C35" s="490" t="s">
        <v>604</v>
      </c>
      <c r="D35" s="390" t="s">
        <v>427</v>
      </c>
      <c r="E35" s="391" t="s">
        <v>1421</v>
      </c>
      <c r="F35" s="523" t="s">
        <v>1468</v>
      </c>
      <c r="G35" s="636" t="s">
        <v>1588</v>
      </c>
      <c r="H35" s="518" t="str">
        <f t="shared" si="1"/>
        <v>buono</v>
      </c>
    </row>
    <row r="36" spans="1:8" s="376" customFormat="1" ht="12.75" x14ac:dyDescent="0.2">
      <c r="A36" s="487">
        <v>2.1</v>
      </c>
      <c r="B36" s="502">
        <v>28</v>
      </c>
      <c r="C36" s="490" t="s">
        <v>604</v>
      </c>
      <c r="D36" s="390" t="s">
        <v>428</v>
      </c>
      <c r="E36" s="391" t="s">
        <v>367</v>
      </c>
      <c r="F36" s="523" t="s">
        <v>958</v>
      </c>
      <c r="G36" s="636" t="s">
        <v>1589</v>
      </c>
      <c r="H36" s="518" t="str">
        <f t="shared" si="1"/>
        <v>medio</v>
      </c>
    </row>
    <row r="37" spans="1:8" s="376" customFormat="1" ht="12.75" x14ac:dyDescent="0.2">
      <c r="A37" s="487">
        <v>2.1</v>
      </c>
      <c r="B37" s="502">
        <v>29</v>
      </c>
      <c r="C37" s="490" t="s">
        <v>604</v>
      </c>
      <c r="D37" s="390" t="s">
        <v>733</v>
      </c>
      <c r="E37" s="391" t="s">
        <v>1422</v>
      </c>
      <c r="F37" s="523" t="s">
        <v>1469</v>
      </c>
      <c r="G37" s="636" t="s">
        <v>1590</v>
      </c>
      <c r="H37" s="518" t="str">
        <f t="shared" si="1"/>
        <v>pessimo</v>
      </c>
    </row>
    <row r="38" spans="1:8" s="376" customFormat="1" ht="12.75" x14ac:dyDescent="0.2">
      <c r="A38" s="487">
        <v>2.1</v>
      </c>
      <c r="B38" s="502">
        <v>30</v>
      </c>
      <c r="C38" s="490" t="s">
        <v>604</v>
      </c>
      <c r="D38" s="390" t="s">
        <v>429</v>
      </c>
      <c r="E38" s="391" t="s">
        <v>115</v>
      </c>
      <c r="F38" s="523" t="s">
        <v>959</v>
      </c>
      <c r="G38" s="636" t="s">
        <v>1591</v>
      </c>
      <c r="H38" s="518" t="str">
        <f t="shared" si="1"/>
        <v>Vettore energetico</v>
      </c>
    </row>
    <row r="39" spans="1:8" s="376" customFormat="1" ht="12.75" x14ac:dyDescent="0.2">
      <c r="A39" s="488">
        <v>2.1</v>
      </c>
      <c r="B39" s="503">
        <v>31</v>
      </c>
      <c r="C39" s="492" t="s">
        <v>604</v>
      </c>
      <c r="D39" s="429" t="s">
        <v>503</v>
      </c>
      <c r="E39" s="411" t="s">
        <v>137</v>
      </c>
      <c r="F39" s="525" t="s">
        <v>960</v>
      </c>
      <c r="G39" s="638" t="s">
        <v>1592</v>
      </c>
      <c r="H39" s="520" t="str">
        <f t="shared" si="1"/>
        <v>O</v>
      </c>
    </row>
    <row r="40" spans="1:8" s="376" customFormat="1" ht="12.75" x14ac:dyDescent="0.2">
      <c r="A40" s="487">
        <v>2.1</v>
      </c>
      <c r="B40" s="502">
        <v>32</v>
      </c>
      <c r="C40" s="490" t="s">
        <v>604</v>
      </c>
      <c r="D40" s="47" t="s">
        <v>504</v>
      </c>
      <c r="E40" s="391" t="s">
        <v>138</v>
      </c>
      <c r="F40" s="523" t="s">
        <v>138</v>
      </c>
      <c r="G40" s="636" t="s">
        <v>138</v>
      </c>
      <c r="H40" s="518" t="str">
        <f t="shared" si="1"/>
        <v>G</v>
      </c>
    </row>
    <row r="41" spans="1:8" s="376" customFormat="1" ht="12.75" x14ac:dyDescent="0.2">
      <c r="A41" s="487">
        <v>2.1</v>
      </c>
      <c r="B41" s="502">
        <v>33</v>
      </c>
      <c r="C41" s="490" t="s">
        <v>604</v>
      </c>
      <c r="D41" s="9" t="s">
        <v>505</v>
      </c>
      <c r="E41" s="391" t="s">
        <v>139</v>
      </c>
      <c r="F41" s="523" t="s">
        <v>961</v>
      </c>
      <c r="G41" s="636" t="s">
        <v>1593</v>
      </c>
      <c r="H41" s="518" t="str">
        <f t="shared" si="1"/>
        <v>T</v>
      </c>
    </row>
    <row r="42" spans="1:8" s="376" customFormat="1" ht="12.75" x14ac:dyDescent="0.2">
      <c r="A42" s="487">
        <v>2.1</v>
      </c>
      <c r="B42" s="502">
        <v>34</v>
      </c>
      <c r="C42" s="490" t="s">
        <v>604</v>
      </c>
      <c r="D42" s="47" t="s">
        <v>506</v>
      </c>
      <c r="E42" s="391" t="s">
        <v>140</v>
      </c>
      <c r="F42" s="523" t="s">
        <v>962</v>
      </c>
      <c r="G42" s="636" t="s">
        <v>1594</v>
      </c>
      <c r="H42" s="518" t="str">
        <f t="shared" si="1"/>
        <v>L</v>
      </c>
    </row>
    <row r="43" spans="1:8" s="376" customFormat="1" ht="12.75" x14ac:dyDescent="0.2">
      <c r="A43" s="487">
        <v>2.1</v>
      </c>
      <c r="B43" s="502">
        <v>35</v>
      </c>
      <c r="C43" s="490" t="s">
        <v>604</v>
      </c>
      <c r="D43" s="47" t="s">
        <v>507</v>
      </c>
      <c r="E43" s="391" t="s">
        <v>141</v>
      </c>
      <c r="F43" s="523" t="s">
        <v>963</v>
      </c>
      <c r="G43" s="636" t="s">
        <v>963</v>
      </c>
      <c r="H43" s="518" t="str">
        <f t="shared" si="1"/>
        <v>A</v>
      </c>
    </row>
    <row r="44" spans="1:8" s="376" customFormat="1" ht="12.75" x14ac:dyDescent="0.2">
      <c r="A44" s="487">
        <v>2.1</v>
      </c>
      <c r="B44" s="502">
        <v>36</v>
      </c>
      <c r="C44" s="490" t="s">
        <v>604</v>
      </c>
      <c r="D44" s="47" t="s">
        <v>508</v>
      </c>
      <c r="E44" s="391" t="s">
        <v>97</v>
      </c>
      <c r="F44" s="523" t="s">
        <v>97</v>
      </c>
      <c r="G44" s="636" t="s">
        <v>97</v>
      </c>
      <c r="H44" s="518" t="str">
        <f t="shared" si="1"/>
        <v>E</v>
      </c>
    </row>
    <row r="45" spans="1:8" s="376" customFormat="1" ht="12.75" x14ac:dyDescent="0.2">
      <c r="A45" s="487">
        <v>2.1</v>
      </c>
      <c r="B45" s="502">
        <v>37</v>
      </c>
      <c r="C45" s="490" t="s">
        <v>604</v>
      </c>
      <c r="D45" s="47" t="s">
        <v>463</v>
      </c>
      <c r="E45" s="389" t="s">
        <v>92</v>
      </c>
      <c r="F45" s="523" t="s">
        <v>964</v>
      </c>
      <c r="G45" s="636" t="s">
        <v>1595</v>
      </c>
      <c r="H45" s="518" t="str">
        <f t="shared" si="1"/>
        <v>Olio combustile</v>
      </c>
    </row>
    <row r="46" spans="1:8" s="376" customFormat="1" ht="12.75" x14ac:dyDescent="0.2">
      <c r="A46" s="487">
        <v>2.1</v>
      </c>
      <c r="B46" s="502">
        <v>38</v>
      </c>
      <c r="C46" s="490" t="s">
        <v>604</v>
      </c>
      <c r="D46" s="47" t="s">
        <v>464</v>
      </c>
      <c r="E46" s="389" t="s">
        <v>93</v>
      </c>
      <c r="F46" s="523" t="s">
        <v>965</v>
      </c>
      <c r="G46" s="636" t="s">
        <v>1596</v>
      </c>
      <c r="H46" s="518" t="str">
        <f t="shared" si="1"/>
        <v>Gas naturale</v>
      </c>
    </row>
    <row r="47" spans="1:8" s="376" customFormat="1" ht="12.75" x14ac:dyDescent="0.2">
      <c r="A47" s="487">
        <v>2.1</v>
      </c>
      <c r="B47" s="502">
        <v>39</v>
      </c>
      <c r="C47" s="490" t="s">
        <v>604</v>
      </c>
      <c r="D47" s="47" t="s">
        <v>465</v>
      </c>
      <c r="E47" s="389" t="s">
        <v>361</v>
      </c>
      <c r="F47" s="523" t="s">
        <v>966</v>
      </c>
      <c r="G47" s="636" t="s">
        <v>1597</v>
      </c>
      <c r="H47" s="518" t="str">
        <f t="shared" si="1"/>
        <v>Teleriscaldamento/teleraffrescamento</v>
      </c>
    </row>
    <row r="48" spans="1:8" s="376" customFormat="1" ht="12.75" x14ac:dyDescent="0.2">
      <c r="A48" s="487">
        <v>2.1</v>
      </c>
      <c r="B48" s="502">
        <v>40</v>
      </c>
      <c r="C48" s="490" t="s">
        <v>604</v>
      </c>
      <c r="D48" s="47" t="s">
        <v>466</v>
      </c>
      <c r="E48" s="389" t="s">
        <v>142</v>
      </c>
      <c r="F48" s="523" t="s">
        <v>967</v>
      </c>
      <c r="G48" s="636" t="s">
        <v>1598</v>
      </c>
      <c r="H48" s="518" t="str">
        <f t="shared" si="1"/>
        <v>Legna, biomassa</v>
      </c>
    </row>
    <row r="49" spans="1:8" s="376" customFormat="1" ht="12.75" x14ac:dyDescent="0.2">
      <c r="A49" s="487">
        <v>2.1</v>
      </c>
      <c r="B49" s="502">
        <v>41</v>
      </c>
      <c r="C49" s="490" t="s">
        <v>604</v>
      </c>
      <c r="D49" s="47" t="s">
        <v>467</v>
      </c>
      <c r="E49" s="389" t="s">
        <v>143</v>
      </c>
      <c r="F49" s="523" t="s">
        <v>968</v>
      </c>
      <c r="G49" s="636" t="s">
        <v>1599</v>
      </c>
      <c r="H49" s="518" t="str">
        <f t="shared" si="1"/>
        <v>Altri combustibili</v>
      </c>
    </row>
    <row r="50" spans="1:8" s="376" customFormat="1" ht="12.75" x14ac:dyDescent="0.2">
      <c r="A50" s="489">
        <v>2.1</v>
      </c>
      <c r="B50" s="504">
        <v>42</v>
      </c>
      <c r="C50" s="491" t="s">
        <v>604</v>
      </c>
      <c r="D50" s="367" t="s">
        <v>468</v>
      </c>
      <c r="E50" s="409" t="s">
        <v>50</v>
      </c>
      <c r="F50" s="524" t="s">
        <v>1428</v>
      </c>
      <c r="G50" s="637" t="s">
        <v>1600</v>
      </c>
      <c r="H50" s="519" t="str">
        <f t="shared" si="1"/>
        <v>Energia elettrica</v>
      </c>
    </row>
    <row r="51" spans="1:8" s="376" customFormat="1" ht="12.75" x14ac:dyDescent="0.2">
      <c r="A51" s="487">
        <v>2.1</v>
      </c>
      <c r="B51" s="502">
        <v>43</v>
      </c>
      <c r="C51" s="490" t="s">
        <v>604</v>
      </c>
      <c r="D51" s="390" t="s">
        <v>431</v>
      </c>
      <c r="E51" s="391" t="s">
        <v>149</v>
      </c>
      <c r="F51" s="523" t="s">
        <v>969</v>
      </c>
      <c r="G51" s="636" t="s">
        <v>1601</v>
      </c>
      <c r="H51" s="518" t="str">
        <f t="shared" si="1"/>
        <v>Quota costi energia</v>
      </c>
    </row>
    <row r="52" spans="1:8" s="376" customFormat="1" ht="12.75" x14ac:dyDescent="0.2">
      <c r="A52" s="487">
        <v>2.1</v>
      </c>
      <c r="B52" s="502">
        <v>44</v>
      </c>
      <c r="C52" s="490" t="s">
        <v>604</v>
      </c>
      <c r="D52" s="390" t="s">
        <v>495</v>
      </c>
      <c r="E52" s="391" t="s">
        <v>118</v>
      </c>
      <c r="F52" s="523" t="s">
        <v>970</v>
      </c>
      <c r="G52" s="636" t="s">
        <v>1602</v>
      </c>
      <c r="H52" s="518" t="str">
        <f t="shared" si="1"/>
        <v>Selezione della lingua</v>
      </c>
    </row>
    <row r="53" spans="1:8" s="376" customFormat="1" ht="12.75" x14ac:dyDescent="0.2">
      <c r="A53" s="487">
        <v>2.1</v>
      </c>
      <c r="B53" s="514">
        <v>44.1</v>
      </c>
      <c r="C53" s="490" t="s">
        <v>604</v>
      </c>
      <c r="D53" s="390" t="s">
        <v>652</v>
      </c>
      <c r="E53" s="391" t="s">
        <v>1552</v>
      </c>
      <c r="F53" s="523" t="s">
        <v>1557</v>
      </c>
      <c r="G53" s="636" t="s">
        <v>1603</v>
      </c>
      <c r="H53" s="518" t="str">
        <f t="shared" si="1"/>
        <v>Fattori di ponderazione</v>
      </c>
    </row>
    <row r="54" spans="1:8" s="376" customFormat="1" ht="17.100000000000001" customHeight="1" x14ac:dyDescent="0.2">
      <c r="A54" s="621">
        <v>2.2000000000000002</v>
      </c>
      <c r="B54" s="501">
        <v>45</v>
      </c>
      <c r="C54" s="623" t="s">
        <v>1257</v>
      </c>
      <c r="D54" s="399"/>
      <c r="E54" s="415"/>
      <c r="F54" s="400"/>
      <c r="G54" s="401"/>
      <c r="H54" s="402"/>
    </row>
    <row r="55" spans="1:8" s="376" customFormat="1" ht="12.75" x14ac:dyDescent="0.2">
      <c r="A55" s="487">
        <v>2.2000000000000002</v>
      </c>
      <c r="B55" s="622">
        <v>45.01</v>
      </c>
      <c r="C55" s="492" t="s">
        <v>1257</v>
      </c>
      <c r="D55" s="376" t="s">
        <v>684</v>
      </c>
      <c r="E55" s="391" t="s">
        <v>1478</v>
      </c>
      <c r="F55" s="523" t="s">
        <v>1475</v>
      </c>
      <c r="G55" s="636" t="s">
        <v>1604</v>
      </c>
      <c r="H55" s="518" t="str">
        <f t="shared" ref="H55:H67" si="3">IF(Sprache="DE",E55,IF(Sprache="FR",F55,IF(Sprache="IT",G55,"Fehler: Sprache wählen")))</f>
        <v>Energia ambientale</v>
      </c>
    </row>
    <row r="56" spans="1:8" s="376" customFormat="1" ht="12.75" x14ac:dyDescent="0.2">
      <c r="A56" s="487">
        <v>2.2000000000000002</v>
      </c>
      <c r="B56" s="622">
        <v>45.02</v>
      </c>
      <c r="C56" s="597" t="s">
        <v>1257</v>
      </c>
      <c r="D56" s="376" t="s">
        <v>615</v>
      </c>
      <c r="E56" s="391" t="s">
        <v>1477</v>
      </c>
      <c r="F56" s="523" t="s">
        <v>1476</v>
      </c>
      <c r="G56" s="636" t="s">
        <v>1605</v>
      </c>
      <c r="H56" s="518" t="str">
        <f t="shared" ref="H56" si="4">IF(Sprache="DE",E56,IF(Sprache="FR",F56,IF(Sprache="IT",G56,"Fehler: Sprache wählen")))</f>
        <v>Utilizzo di calore residuo</v>
      </c>
    </row>
    <row r="57" spans="1:8" s="376" customFormat="1" ht="12.75" x14ac:dyDescent="0.2">
      <c r="A57" s="487">
        <v>2.2000000000000002</v>
      </c>
      <c r="B57" s="622">
        <v>45.03</v>
      </c>
      <c r="C57" s="597" t="s">
        <v>1257</v>
      </c>
      <c r="D57" s="376" t="s">
        <v>491</v>
      </c>
      <c r="E57" s="391" t="s">
        <v>938</v>
      </c>
      <c r="F57" s="523" t="s">
        <v>1273</v>
      </c>
      <c r="G57" s="636" t="s">
        <v>1606</v>
      </c>
      <c r="H57" s="518" t="str">
        <f t="shared" si="3"/>
        <v>Calore solare</v>
      </c>
    </row>
    <row r="58" spans="1:8" s="376" customFormat="1" ht="12.75" x14ac:dyDescent="0.2">
      <c r="A58" s="487">
        <v>2.2000000000000002</v>
      </c>
      <c r="B58" s="622">
        <v>45.04</v>
      </c>
      <c r="C58" s="597" t="s">
        <v>1257</v>
      </c>
      <c r="D58" s="376" t="s">
        <v>1259</v>
      </c>
      <c r="E58" s="391" t="s">
        <v>1402</v>
      </c>
      <c r="F58" s="523" t="s">
        <v>1479</v>
      </c>
      <c r="G58" s="636" t="s">
        <v>1607</v>
      </c>
      <c r="H58" s="518" t="str">
        <f t="shared" si="3"/>
        <v>Prelievo di elettricità stabilimento</v>
      </c>
    </row>
    <row r="59" spans="1:8" s="376" customFormat="1" ht="12.75" x14ac:dyDescent="0.2">
      <c r="A59" s="487">
        <v>2.2000000000000002</v>
      </c>
      <c r="B59" s="622">
        <v>45.05</v>
      </c>
      <c r="C59" s="597" t="s">
        <v>1257</v>
      </c>
      <c r="D59" s="376" t="s">
        <v>1260</v>
      </c>
      <c r="E59" s="391" t="s">
        <v>1398</v>
      </c>
      <c r="F59" s="523" t="s">
        <v>1480</v>
      </c>
      <c r="G59" s="636" t="s">
        <v>1608</v>
      </c>
      <c r="H59" s="518" t="str">
        <f t="shared" si="3"/>
        <v>Produzione di elettricità da fonti rinnovabili</v>
      </c>
    </row>
    <row r="60" spans="1:8" s="376" customFormat="1" ht="12.75" x14ac:dyDescent="0.2">
      <c r="A60" s="487">
        <v>2.2000000000000002</v>
      </c>
      <c r="B60" s="622">
        <v>45.06</v>
      </c>
      <c r="C60" s="597" t="s">
        <v>1257</v>
      </c>
      <c r="D60" s="376" t="s">
        <v>1261</v>
      </c>
      <c r="E60" s="391" t="s">
        <v>1393</v>
      </c>
      <c r="F60" s="523" t="s">
        <v>1397</v>
      </c>
      <c r="G60" s="636" t="s">
        <v>1609</v>
      </c>
      <c r="H60" s="518" t="str">
        <f t="shared" si="3"/>
        <v>Prelievo energia termica</v>
      </c>
    </row>
    <row r="61" spans="1:8" s="376" customFormat="1" ht="12.75" x14ac:dyDescent="0.2">
      <c r="A61" s="487">
        <v>2.2000000000000002</v>
      </c>
      <c r="B61" s="622">
        <v>45.07</v>
      </c>
      <c r="C61" s="597" t="s">
        <v>1257</v>
      </c>
      <c r="D61" s="376" t="s">
        <v>1262</v>
      </c>
      <c r="E61" s="391" t="s">
        <v>1394</v>
      </c>
      <c r="F61" s="523" t="s">
        <v>1274</v>
      </c>
      <c r="G61" s="636" t="s">
        <v>1610</v>
      </c>
      <c r="H61" s="518" t="str">
        <f t="shared" si="3"/>
        <v>Prelievo energia elettrica</v>
      </c>
    </row>
    <row r="62" spans="1:8" s="376" customFormat="1" ht="12.75" x14ac:dyDescent="0.2">
      <c r="A62" s="487">
        <v>2.2000000000000002</v>
      </c>
      <c r="B62" s="622">
        <v>45.08</v>
      </c>
      <c r="C62" s="597" t="s">
        <v>1257</v>
      </c>
      <c r="D62" s="376" t="s">
        <v>1263</v>
      </c>
      <c r="E62" s="391" t="s">
        <v>1486</v>
      </c>
      <c r="F62" s="523" t="s">
        <v>1481</v>
      </c>
      <c r="G62" s="636" t="s">
        <v>1611</v>
      </c>
      <c r="H62" s="518" t="str">
        <f t="shared" si="3"/>
        <v>PC/MF</v>
      </c>
    </row>
    <row r="63" spans="1:8" s="376" customFormat="1" ht="12.75" x14ac:dyDescent="0.2">
      <c r="A63" s="487">
        <v>2.2000000000000002</v>
      </c>
      <c r="B63" s="622">
        <v>45.09</v>
      </c>
      <c r="C63" s="597" t="s">
        <v>1257</v>
      </c>
      <c r="D63" s="376" t="s">
        <v>1264</v>
      </c>
      <c r="E63" s="391" t="s">
        <v>1485</v>
      </c>
      <c r="F63" s="523" t="s">
        <v>1482</v>
      </c>
      <c r="G63" s="636" t="s">
        <v>1612</v>
      </c>
      <c r="H63" s="518" t="str">
        <f t="shared" ref="H63:H64" si="5">IF(Sprache="DE",E63,IF(Sprache="FR",F63,IF(Sprache="IT",G63,"Fehler: Sprache wählen")))</f>
        <v>Utilizzo diretto di calore residuo</v>
      </c>
    </row>
    <row r="64" spans="1:8" s="376" customFormat="1" ht="12.75" x14ac:dyDescent="0.2">
      <c r="A64" s="487">
        <v>2.2000000000000002</v>
      </c>
      <c r="B64" s="622">
        <v>45.1</v>
      </c>
      <c r="C64" s="597" t="s">
        <v>1257</v>
      </c>
      <c r="D64" s="376" t="s">
        <v>1265</v>
      </c>
      <c r="E64" s="391" t="s">
        <v>1484</v>
      </c>
      <c r="F64" s="523" t="s">
        <v>1483</v>
      </c>
      <c r="G64" s="636" t="s">
        <v>1613</v>
      </c>
      <c r="H64" s="518" t="str">
        <f t="shared" si="5"/>
        <v>Utilizzo diretto di energia ambientale</v>
      </c>
    </row>
    <row r="65" spans="1:8" s="376" customFormat="1" ht="12.75" x14ac:dyDescent="0.2">
      <c r="A65" s="487">
        <v>2.2000000000000002</v>
      </c>
      <c r="B65" s="622">
        <v>45.11</v>
      </c>
      <c r="C65" s="597" t="s">
        <v>1257</v>
      </c>
      <c r="D65" s="376" t="s">
        <v>1403</v>
      </c>
      <c r="E65" s="391" t="s">
        <v>1258</v>
      </c>
      <c r="F65" s="523" t="s">
        <v>1275</v>
      </c>
      <c r="G65" s="636" t="s">
        <v>1614</v>
      </c>
      <c r="H65" s="518" t="str">
        <f t="shared" si="3"/>
        <v>CTEB</v>
      </c>
    </row>
    <row r="66" spans="1:8" s="376" customFormat="1" ht="12.75" x14ac:dyDescent="0.2">
      <c r="A66" s="487">
        <v>2.2000000000000002</v>
      </c>
      <c r="B66" s="622">
        <v>45.120000000000097</v>
      </c>
      <c r="C66" s="597" t="s">
        <v>1257</v>
      </c>
      <c r="D66" s="376" t="s">
        <v>1404</v>
      </c>
      <c r="E66" s="391" t="s">
        <v>1395</v>
      </c>
      <c r="F66" s="523" t="s">
        <v>1276</v>
      </c>
      <c r="G66" s="636" t="s">
        <v>1615</v>
      </c>
      <c r="H66" s="518" t="str">
        <f t="shared" si="3"/>
        <v>Fabbisogno energia termica</v>
      </c>
    </row>
    <row r="67" spans="1:8" s="376" customFormat="1" ht="12.75" x14ac:dyDescent="0.2">
      <c r="A67" s="487">
        <v>2.2000000000000002</v>
      </c>
      <c r="B67" s="622">
        <v>45.130000000000102</v>
      </c>
      <c r="C67" s="597" t="s">
        <v>1257</v>
      </c>
      <c r="D67" s="376" t="s">
        <v>1405</v>
      </c>
      <c r="E67" s="391" t="s">
        <v>1396</v>
      </c>
      <c r="F67" s="523" t="s">
        <v>1277</v>
      </c>
      <c r="G67" s="636" t="s">
        <v>1616</v>
      </c>
      <c r="H67" s="518" t="str">
        <f t="shared" si="3"/>
        <v>Fabbisogno elettricità</v>
      </c>
    </row>
    <row r="68" spans="1:8" s="376" customFormat="1" ht="12.75" x14ac:dyDescent="0.2">
      <c r="A68" s="487">
        <v>2.2000000000000002</v>
      </c>
      <c r="B68" s="622">
        <v>45.1400000000001</v>
      </c>
      <c r="C68" s="597" t="s">
        <v>1257</v>
      </c>
      <c r="D68" s="376" t="s">
        <v>1266</v>
      </c>
      <c r="E68" s="391" t="s">
        <v>1488</v>
      </c>
      <c r="F68" s="523" t="s">
        <v>1487</v>
      </c>
      <c r="G68" s="636" t="s">
        <v>1617</v>
      </c>
      <c r="H68" s="518" t="str">
        <f>IF(Sprache="DE",E68,IF(Sprache="FR",F68,IF(Sprache="IT",G68,"Fehler: Sprache wählen")))</f>
        <v>Perdite (produzione/distribuzione)</v>
      </c>
    </row>
    <row r="69" spans="1:8" s="376" customFormat="1" ht="12.75" x14ac:dyDescent="0.2">
      <c r="A69" s="487">
        <v>2.2000000000000002</v>
      </c>
      <c r="B69" s="622">
        <v>45.15</v>
      </c>
      <c r="C69" s="625" t="s">
        <v>1257</v>
      </c>
      <c r="D69" s="376" t="s">
        <v>2035</v>
      </c>
      <c r="E69" s="389" t="s">
        <v>2036</v>
      </c>
      <c r="F69" s="392" t="s">
        <v>2037</v>
      </c>
      <c r="G69" s="795" t="s">
        <v>2038</v>
      </c>
      <c r="H69" s="396" t="str">
        <f>IF(Sprache="DE",E69,IF(Sprache="FR",F69,IF(Sprache="IT",G69,"Fehler: Sprache wählen")))</f>
        <v>Energia finale</v>
      </c>
    </row>
    <row r="70" spans="1:8" s="376" customFormat="1" ht="17.100000000000001" customHeight="1" x14ac:dyDescent="0.2">
      <c r="A70" s="496" t="s">
        <v>11</v>
      </c>
      <c r="B70" s="501">
        <v>45</v>
      </c>
      <c r="C70" s="624" t="s">
        <v>378</v>
      </c>
      <c r="D70" s="399"/>
      <c r="E70" s="415"/>
      <c r="F70" s="400"/>
      <c r="G70" s="401"/>
      <c r="H70" s="402"/>
    </row>
    <row r="71" spans="1:8" s="388" customFormat="1" ht="12.75" x14ac:dyDescent="0.2">
      <c r="A71" s="487">
        <v>3.1</v>
      </c>
      <c r="B71" s="502">
        <v>46</v>
      </c>
      <c r="C71" s="490" t="s">
        <v>378</v>
      </c>
      <c r="D71" s="390" t="s">
        <v>374</v>
      </c>
      <c r="E71" s="391" t="s">
        <v>288</v>
      </c>
      <c r="F71" s="523" t="s">
        <v>971</v>
      </c>
      <c r="G71" s="636" t="s">
        <v>1564</v>
      </c>
      <c r="H71" s="518" t="str">
        <f t="shared" ref="H71:H113" si="6">IF(Sprache="DE",E71,IF(Sprache="FR",F71,IF(Sprache="IT",G71,"Fehler: Sprache wählen")))</f>
        <v>Guida rapida</v>
      </c>
    </row>
    <row r="72" spans="1:8" s="388" customFormat="1" ht="12.75" customHeight="1" x14ac:dyDescent="0.2">
      <c r="A72" s="487">
        <v>3.1</v>
      </c>
      <c r="B72" s="502">
        <v>47</v>
      </c>
      <c r="C72" s="490" t="s">
        <v>378</v>
      </c>
      <c r="D72" s="390" t="s">
        <v>404</v>
      </c>
      <c r="E72" s="391" t="s">
        <v>112</v>
      </c>
      <c r="F72" s="392" t="s">
        <v>1453</v>
      </c>
      <c r="G72" s="639" t="s">
        <v>1562</v>
      </c>
      <c r="H72" s="393" t="str">
        <f t="shared" si="6"/>
        <v>Analisi del consumo energetico ACE</v>
      </c>
    </row>
    <row r="73" spans="1:8" s="388" customFormat="1" ht="12.75" x14ac:dyDescent="0.2">
      <c r="A73" s="487">
        <v>3.1</v>
      </c>
      <c r="B73" s="502">
        <v>48</v>
      </c>
      <c r="C73" s="490" t="s">
        <v>378</v>
      </c>
      <c r="D73" s="390" t="s">
        <v>407</v>
      </c>
      <c r="E73" s="391" t="s">
        <v>113</v>
      </c>
      <c r="F73" s="523" t="s">
        <v>972</v>
      </c>
      <c r="G73" s="636" t="s">
        <v>1618</v>
      </c>
      <c r="H73" s="518" t="str">
        <f t="shared" si="6"/>
        <v>Lingua</v>
      </c>
    </row>
    <row r="74" spans="1:8" s="388" customFormat="1" ht="12.75" x14ac:dyDescent="0.2">
      <c r="A74" s="487">
        <v>3.1</v>
      </c>
      <c r="B74" s="502">
        <v>49</v>
      </c>
      <c r="C74" s="490" t="s">
        <v>378</v>
      </c>
      <c r="D74" s="390" t="s">
        <v>409</v>
      </c>
      <c r="E74" s="391" t="s">
        <v>334</v>
      </c>
      <c r="F74" s="523" t="s">
        <v>973</v>
      </c>
      <c r="G74" s="636" t="s">
        <v>1619</v>
      </c>
      <c r="H74" s="518" t="str">
        <f t="shared" si="6"/>
        <v>Obiettivi</v>
      </c>
    </row>
    <row r="75" spans="1:8" s="388" customFormat="1" ht="63.75" x14ac:dyDescent="0.2">
      <c r="A75" s="487">
        <v>3.1</v>
      </c>
      <c r="B75" s="502">
        <v>50</v>
      </c>
      <c r="C75" s="490" t="s">
        <v>378</v>
      </c>
      <c r="D75" s="390" t="s">
        <v>410</v>
      </c>
      <c r="E75" s="391" t="s">
        <v>440</v>
      </c>
      <c r="F75" s="523" t="s">
        <v>974</v>
      </c>
      <c r="G75" s="636" t="s">
        <v>1620</v>
      </c>
      <c r="H75" s="518" t="str">
        <f t="shared" si="6"/>
        <v>In un’analisi del consumo energetico devono essere presentate le misure tramite le quali ridurre del 15% il consumo di energia complessiva degli edifici e degli impianti (tenendo conto della redditività).</v>
      </c>
    </row>
    <row r="76" spans="1:8" s="388" customFormat="1" ht="102" x14ac:dyDescent="0.2">
      <c r="A76" s="487">
        <v>3.1</v>
      </c>
      <c r="B76" s="502">
        <v>51</v>
      </c>
      <c r="C76" s="490" t="s">
        <v>378</v>
      </c>
      <c r="D76" s="390" t="s">
        <v>411</v>
      </c>
      <c r="E76" s="391" t="s">
        <v>1490</v>
      </c>
      <c r="F76" s="523" t="s">
        <v>1489</v>
      </c>
      <c r="G76" s="636" t="s">
        <v>1621</v>
      </c>
      <c r="H76" s="518" t="str">
        <f t="shared" si="6"/>
        <v>Le misure da realizzare per la riduzione del consumo di energia devono essere dichiarate dal Grande consumatore stesso o dallo specialista energetico incaricato dal Grande consumatore. Queste misure dovranno essere infine approvate dall’ente cantonale competente. Le misure dichiarate devono essere realizzate entro i tre anni previsti dal Cantone.</v>
      </c>
    </row>
    <row r="77" spans="1:8" s="388" customFormat="1" ht="76.5" x14ac:dyDescent="0.2">
      <c r="A77" s="487">
        <v>3.1</v>
      </c>
      <c r="B77" s="502">
        <v>52</v>
      </c>
      <c r="C77" s="490" t="s">
        <v>378</v>
      </c>
      <c r="D77" s="390" t="s">
        <v>412</v>
      </c>
      <c r="E77" s="391" t="s">
        <v>1556</v>
      </c>
      <c r="F77" s="523" t="s">
        <v>1558</v>
      </c>
      <c r="G77" s="636" t="s">
        <v>1966</v>
      </c>
      <c r="H77" s="518" t="str">
        <f t="shared" si="6"/>
        <v>I vettori energetici sono ponderati con i seguenti fattori: elettricità: 2; olio combustibile e gas naturale: 1; teleriscaldamento/teleraffrescamento (incl. calore residuo esterno): 0,6; legna e biomassa: 0,7; calore ambientale (incl. calore residuo interno) e produzione autonoma di elettricità da fonti rinnovabili: 0</v>
      </c>
    </row>
    <row r="78" spans="1:8" s="388" customFormat="1" ht="12.75" x14ac:dyDescent="0.2">
      <c r="A78" s="487">
        <v>3.1</v>
      </c>
      <c r="B78" s="502">
        <v>53</v>
      </c>
      <c r="C78" s="490" t="s">
        <v>378</v>
      </c>
      <c r="D78" s="390" t="s">
        <v>414</v>
      </c>
      <c r="E78" s="391" t="s">
        <v>333</v>
      </c>
      <c r="F78" s="523" t="s">
        <v>975</v>
      </c>
      <c r="G78" s="636" t="s">
        <v>1622</v>
      </c>
      <c r="H78" s="518" t="str">
        <f t="shared" si="6"/>
        <v>Struttura</v>
      </c>
    </row>
    <row r="79" spans="1:8" s="388" customFormat="1" ht="25.5" x14ac:dyDescent="0.2">
      <c r="A79" s="487">
        <v>3.1</v>
      </c>
      <c r="B79" s="502">
        <v>54</v>
      </c>
      <c r="C79" s="490" t="s">
        <v>378</v>
      </c>
      <c r="D79" s="390" t="s">
        <v>415</v>
      </c>
      <c r="E79" s="391" t="s">
        <v>1286</v>
      </c>
      <c r="F79" s="523" t="s">
        <v>976</v>
      </c>
      <c r="G79" s="636" t="s">
        <v>1623</v>
      </c>
      <c r="H79" s="518" t="str">
        <f t="shared" si="6"/>
        <v>Questo tool Excel è composto da più fogli di lavoro:</v>
      </c>
    </row>
    <row r="80" spans="1:8" s="388" customFormat="1" ht="12.75" x14ac:dyDescent="0.2">
      <c r="A80" s="487">
        <v>3.1</v>
      </c>
      <c r="B80" s="502">
        <v>55</v>
      </c>
      <c r="C80" s="490" t="s">
        <v>378</v>
      </c>
      <c r="D80" s="390" t="s">
        <v>427</v>
      </c>
      <c r="E80" s="391" t="s">
        <v>329</v>
      </c>
      <c r="F80" s="523" t="s">
        <v>977</v>
      </c>
      <c r="G80" s="636" t="s">
        <v>1624</v>
      </c>
      <c r="H80" s="518" t="str">
        <f t="shared" si="6"/>
        <v>Utilizzo</v>
      </c>
    </row>
    <row r="81" spans="1:8" s="388" customFormat="1" ht="12.75" x14ac:dyDescent="0.2">
      <c r="A81" s="487">
        <v>3.1</v>
      </c>
      <c r="B81" s="502">
        <v>55.1</v>
      </c>
      <c r="C81" s="490" t="s">
        <v>378</v>
      </c>
      <c r="D81" s="390" t="s">
        <v>437</v>
      </c>
      <c r="E81" s="391" t="s">
        <v>2016</v>
      </c>
      <c r="F81" s="523" t="s">
        <v>2024</v>
      </c>
      <c r="G81" s="636" t="s">
        <v>2025</v>
      </c>
      <c r="H81" s="518" t="str">
        <f t="shared" si="6"/>
        <v>Risoluzione dei problemi</v>
      </c>
    </row>
    <row r="82" spans="1:8" s="388" customFormat="1" ht="12.75" x14ac:dyDescent="0.2">
      <c r="A82" s="487">
        <v>3.1</v>
      </c>
      <c r="B82" s="502">
        <v>56</v>
      </c>
      <c r="C82" s="490" t="s">
        <v>378</v>
      </c>
      <c r="D82" s="390" t="s">
        <v>496</v>
      </c>
      <c r="E82" s="391" t="s">
        <v>332</v>
      </c>
      <c r="F82" s="523" t="s">
        <v>978</v>
      </c>
      <c r="G82" s="636" t="s">
        <v>332</v>
      </c>
      <c r="H82" s="518" t="str">
        <f t="shared" si="6"/>
        <v>Disclaimer</v>
      </c>
    </row>
    <row r="83" spans="1:8" s="388" customFormat="1" ht="89.25" x14ac:dyDescent="0.2">
      <c r="A83" s="489">
        <v>3.1</v>
      </c>
      <c r="B83" s="504">
        <v>57</v>
      </c>
      <c r="C83" s="491" t="s">
        <v>378</v>
      </c>
      <c r="D83" s="410" t="s">
        <v>497</v>
      </c>
      <c r="E83" s="394" t="s">
        <v>1423</v>
      </c>
      <c r="F83" s="524" t="s">
        <v>1424</v>
      </c>
      <c r="G83" s="637" t="s">
        <v>1625</v>
      </c>
      <c r="H83" s="519" t="str">
        <f t="shared" si="6"/>
        <v>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v>
      </c>
    </row>
    <row r="84" spans="1:8" s="388" customFormat="1" ht="12.75" x14ac:dyDescent="0.2">
      <c r="A84" s="487">
        <v>3.1</v>
      </c>
      <c r="B84" s="502">
        <v>58</v>
      </c>
      <c r="C84" s="490" t="s">
        <v>378</v>
      </c>
      <c r="D84" s="422" t="s">
        <v>451</v>
      </c>
      <c r="E84" s="389" t="s">
        <v>338</v>
      </c>
      <c r="F84" s="523" t="s">
        <v>979</v>
      </c>
      <c r="G84" s="636" t="s">
        <v>1565</v>
      </c>
      <c r="H84" s="518" t="s">
        <v>2041</v>
      </c>
    </row>
    <row r="85" spans="1:8" s="388" customFormat="1" ht="12.75" x14ac:dyDescent="0.2">
      <c r="A85" s="487">
        <v>3.1</v>
      </c>
      <c r="B85" s="502">
        <v>59</v>
      </c>
      <c r="C85" s="490" t="s">
        <v>378</v>
      </c>
      <c r="D85" s="422" t="s">
        <v>452</v>
      </c>
      <c r="E85" s="389" t="s">
        <v>339</v>
      </c>
      <c r="F85" s="523" t="s">
        <v>980</v>
      </c>
      <c r="G85" s="636" t="s">
        <v>1626</v>
      </c>
      <c r="H85" s="389" t="s">
        <v>339</v>
      </c>
    </row>
    <row r="86" spans="1:8" s="388" customFormat="1" ht="12.75" x14ac:dyDescent="0.2">
      <c r="A86" s="487">
        <v>3.1</v>
      </c>
      <c r="B86" s="502">
        <v>60</v>
      </c>
      <c r="C86" s="490" t="s">
        <v>378</v>
      </c>
      <c r="D86" s="422" t="s">
        <v>453</v>
      </c>
      <c r="E86" s="389" t="s">
        <v>340</v>
      </c>
      <c r="F86" s="523" t="s">
        <v>981</v>
      </c>
      <c r="G86" s="636" t="s">
        <v>1627</v>
      </c>
      <c r="H86" s="389" t="s">
        <v>340</v>
      </c>
    </row>
    <row r="87" spans="1:8" s="388" customFormat="1" ht="12.75" x14ac:dyDescent="0.2">
      <c r="A87" s="487">
        <v>3.1</v>
      </c>
      <c r="B87" s="502">
        <v>61</v>
      </c>
      <c r="C87" s="490" t="s">
        <v>378</v>
      </c>
      <c r="D87" s="422" t="s">
        <v>454</v>
      </c>
      <c r="E87" s="389" t="s">
        <v>341</v>
      </c>
      <c r="F87" s="523" t="s">
        <v>945</v>
      </c>
      <c r="G87" s="636" t="s">
        <v>1628</v>
      </c>
      <c r="H87" s="389" t="s">
        <v>341</v>
      </c>
    </row>
    <row r="88" spans="1:8" s="388" customFormat="1" ht="12.75" x14ac:dyDescent="0.2">
      <c r="A88" s="487">
        <v>3.1</v>
      </c>
      <c r="B88" s="502">
        <v>62</v>
      </c>
      <c r="C88" s="490" t="s">
        <v>378</v>
      </c>
      <c r="D88" s="422" t="s">
        <v>455</v>
      </c>
      <c r="E88" s="389" t="s">
        <v>342</v>
      </c>
      <c r="F88" s="523" t="s">
        <v>946</v>
      </c>
      <c r="G88" s="636" t="s">
        <v>1629</v>
      </c>
      <c r="H88" s="389" t="s">
        <v>342</v>
      </c>
    </row>
    <row r="89" spans="1:8" s="388" customFormat="1" ht="12.75" x14ac:dyDescent="0.2">
      <c r="A89" s="487">
        <v>3.1</v>
      </c>
      <c r="B89" s="502">
        <v>63</v>
      </c>
      <c r="C89" s="490" t="s">
        <v>378</v>
      </c>
      <c r="D89" s="422" t="s">
        <v>456</v>
      </c>
      <c r="E89" s="389" t="s">
        <v>343</v>
      </c>
      <c r="F89" s="523" t="s">
        <v>947</v>
      </c>
      <c r="G89" s="636" t="s">
        <v>1630</v>
      </c>
      <c r="H89" s="389" t="s">
        <v>343</v>
      </c>
    </row>
    <row r="90" spans="1:8" s="388" customFormat="1" ht="12.75" x14ac:dyDescent="0.2">
      <c r="A90" s="487">
        <v>3.1</v>
      </c>
      <c r="B90" s="502">
        <v>64</v>
      </c>
      <c r="C90" s="490" t="s">
        <v>378</v>
      </c>
      <c r="D90" s="422" t="s">
        <v>457</v>
      </c>
      <c r="E90" s="389" t="s">
        <v>344</v>
      </c>
      <c r="F90" s="523" t="s">
        <v>982</v>
      </c>
      <c r="G90" s="636" t="s">
        <v>1631</v>
      </c>
      <c r="H90" s="389" t="s">
        <v>344</v>
      </c>
    </row>
    <row r="91" spans="1:8" s="388" customFormat="1" ht="12.75" x14ac:dyDescent="0.2">
      <c r="A91" s="487">
        <v>3.1</v>
      </c>
      <c r="B91" s="502">
        <v>65</v>
      </c>
      <c r="C91" s="490" t="s">
        <v>378</v>
      </c>
      <c r="D91" s="422" t="s">
        <v>458</v>
      </c>
      <c r="E91" s="389" t="s">
        <v>345</v>
      </c>
      <c r="F91" s="523" t="s">
        <v>983</v>
      </c>
      <c r="G91" s="636" t="s">
        <v>1632</v>
      </c>
      <c r="H91" s="389" t="s">
        <v>345</v>
      </c>
    </row>
    <row r="92" spans="1:8" s="388" customFormat="1" ht="12.75" x14ac:dyDescent="0.2">
      <c r="A92" s="487">
        <v>3.1</v>
      </c>
      <c r="B92" s="502">
        <v>66</v>
      </c>
      <c r="C92" s="490" t="s">
        <v>378</v>
      </c>
      <c r="D92" s="422" t="s">
        <v>459</v>
      </c>
      <c r="E92" s="389" t="s">
        <v>346</v>
      </c>
      <c r="F92" s="523" t="s">
        <v>984</v>
      </c>
      <c r="G92" s="636" t="s">
        <v>1633</v>
      </c>
      <c r="H92" s="518" t="s">
        <v>2042</v>
      </c>
    </row>
    <row r="93" spans="1:8" s="388" customFormat="1" ht="12.75" x14ac:dyDescent="0.2">
      <c r="A93" s="487">
        <v>3.1</v>
      </c>
      <c r="B93" s="502">
        <v>67</v>
      </c>
      <c r="C93" s="490" t="s">
        <v>378</v>
      </c>
      <c r="D93" s="422" t="s">
        <v>460</v>
      </c>
      <c r="E93" s="389" t="s">
        <v>347</v>
      </c>
      <c r="F93" s="523" t="s">
        <v>985</v>
      </c>
      <c r="G93" s="636" t="s">
        <v>1634</v>
      </c>
      <c r="H93" s="518" t="s">
        <v>347</v>
      </c>
    </row>
    <row r="94" spans="1:8" s="388" customFormat="1" ht="51" x14ac:dyDescent="0.2">
      <c r="A94" s="487">
        <v>3.1</v>
      </c>
      <c r="B94" s="502">
        <v>68</v>
      </c>
      <c r="C94" s="490" t="s">
        <v>378</v>
      </c>
      <c r="D94" s="422" t="s">
        <v>463</v>
      </c>
      <c r="E94" s="389" t="s">
        <v>335</v>
      </c>
      <c r="F94" s="523" t="s">
        <v>986</v>
      </c>
      <c r="G94" s="636" t="s">
        <v>1635</v>
      </c>
      <c r="H94" s="518" t="str">
        <f t="shared" si="6"/>
        <v>L’inserimento dei dati deve essere effettuato in ordine cronologico dall’alto verso il basso. In alcuni casi i risultati vengono visualizzati solo se sono stati compilati tutti i campi obbligatori.</v>
      </c>
    </row>
    <row r="95" spans="1:8" s="388" customFormat="1" ht="38.25" x14ac:dyDescent="0.2">
      <c r="A95" s="487">
        <v>3.1</v>
      </c>
      <c r="B95" s="502">
        <v>69</v>
      </c>
      <c r="C95" s="490" t="s">
        <v>378</v>
      </c>
      <c r="D95" s="422" t="s">
        <v>464</v>
      </c>
      <c r="E95" s="389" t="s">
        <v>336</v>
      </c>
      <c r="F95" s="523" t="s">
        <v>987</v>
      </c>
      <c r="G95" s="636" t="s">
        <v>1636</v>
      </c>
      <c r="H95" s="518" t="str">
        <f t="shared" si="6"/>
        <v>Tenere presente che la cartella di lavoro funziona solo se viene consentita l’esecuzione delle macro in Microsoft Excel (Opzioni Excel).</v>
      </c>
    </row>
    <row r="96" spans="1:8" s="388" customFormat="1" ht="38.25" x14ac:dyDescent="0.2">
      <c r="A96" s="487">
        <v>3.1</v>
      </c>
      <c r="B96" s="502">
        <v>70</v>
      </c>
      <c r="C96" s="490" t="s">
        <v>378</v>
      </c>
      <c r="D96" s="422" t="s">
        <v>465</v>
      </c>
      <c r="E96" s="389" t="s">
        <v>330</v>
      </c>
      <c r="F96" s="523" t="s">
        <v>988</v>
      </c>
      <c r="G96" s="636" t="s">
        <v>1637</v>
      </c>
      <c r="H96" s="518" t="str">
        <f t="shared" si="6"/>
        <v>I fogli di questa cartella di lavoro sono protetti per evitare che le formule contenute nelle celle vengano inavvertitamente sovrascritte.</v>
      </c>
    </row>
    <row r="97" spans="1:8" s="388" customFormat="1" ht="25.5" x14ac:dyDescent="0.2">
      <c r="A97" s="487">
        <v>3.1</v>
      </c>
      <c r="B97" s="502">
        <v>71</v>
      </c>
      <c r="C97" s="490" t="s">
        <v>378</v>
      </c>
      <c r="D97" s="422" t="s">
        <v>466</v>
      </c>
      <c r="E97" s="389" t="s">
        <v>348</v>
      </c>
      <c r="F97" s="523" t="s">
        <v>989</v>
      </c>
      <c r="G97" s="636" t="s">
        <v>1638</v>
      </c>
      <c r="H97" s="518" t="str">
        <f t="shared" si="6"/>
        <v>I campi per l’inserimento dei dati sono in parte suddivisi secondo il seguente codice di colore:</v>
      </c>
    </row>
    <row r="98" spans="1:8" s="388" customFormat="1" ht="114.75" x14ac:dyDescent="0.2">
      <c r="A98" s="487">
        <v>3.1</v>
      </c>
      <c r="B98" s="502">
        <v>71.099999999999994</v>
      </c>
      <c r="C98" s="490" t="s">
        <v>378</v>
      </c>
      <c r="D98" s="422" t="s">
        <v>2019</v>
      </c>
      <c r="E98" s="389" t="s">
        <v>2017</v>
      </c>
      <c r="F98" s="523" t="s">
        <v>2029</v>
      </c>
      <c r="G98" s="636" t="s">
        <v>2027</v>
      </c>
      <c r="H98" s="518" t="str">
        <f t="shared" si="6"/>
        <v>Questa cartella di lavoro è stata realizzata nella visualizzazione «Layout di pagina». In questa visualizzazione può succedere che Excel selezioni erroneamente due o più celle contemporaneamente e che di conseguenza non funzionino più i link.  In questo caso è consigliabile ingrandire o rimpicciolire la visualizzazione (Zoom) oppure scegliere nella scheda «Visualizza» la visualizzazione «Normale» anziché «Layout di pagina».</v>
      </c>
    </row>
    <row r="99" spans="1:8" s="388" customFormat="1" ht="63.75" x14ac:dyDescent="0.2">
      <c r="A99" s="487">
        <v>3.1</v>
      </c>
      <c r="B99" s="502">
        <v>71.2</v>
      </c>
      <c r="C99" s="490" t="s">
        <v>378</v>
      </c>
      <c r="D99" s="422" t="s">
        <v>2020</v>
      </c>
      <c r="E99" s="389" t="s">
        <v>2018</v>
      </c>
      <c r="F99" s="523" t="s">
        <v>2026</v>
      </c>
      <c r="G99" s="636" t="s">
        <v>2028</v>
      </c>
      <c r="H99" s="518" t="str">
        <f t="shared" si="6"/>
        <v>I messaggi di input forniscono indicazioni utili per l'inserimento dei dati e solitamente vengono visualizzati accanto alla cella di input quando questa viene selezionata. Se tuttavia i commenti dovessero sovrapporsi alle celle di input basta postarli con il mouse.</v>
      </c>
    </row>
    <row r="100" spans="1:8" s="376" customFormat="1" ht="25.5" x14ac:dyDescent="0.2">
      <c r="A100" s="488">
        <v>3.1</v>
      </c>
      <c r="B100" s="503">
        <v>72</v>
      </c>
      <c r="C100" s="492" t="s">
        <v>378</v>
      </c>
      <c r="D100" s="423" t="s">
        <v>469</v>
      </c>
      <c r="E100" s="397" t="s">
        <v>353</v>
      </c>
      <c r="F100" s="525" t="s">
        <v>990</v>
      </c>
      <c r="G100" s="638" t="s">
        <v>1639</v>
      </c>
      <c r="H100" s="520" t="str">
        <f t="shared" si="6"/>
        <v>Indicazioni generali sulla ditta e lo specialista energetico</v>
      </c>
    </row>
    <row r="101" spans="1:8" s="376" customFormat="1" ht="25.5" x14ac:dyDescent="0.2">
      <c r="A101" s="487">
        <v>3.1</v>
      </c>
      <c r="B101" s="502">
        <v>73</v>
      </c>
      <c r="C101" s="490" t="s">
        <v>378</v>
      </c>
      <c r="D101" s="422" t="s">
        <v>470</v>
      </c>
      <c r="E101" s="389" t="s">
        <v>205</v>
      </c>
      <c r="F101" s="523" t="s">
        <v>991</v>
      </c>
      <c r="G101" s="636" t="s">
        <v>1640</v>
      </c>
      <c r="H101" s="518" t="str">
        <f t="shared" si="6"/>
        <v>Indicazioni generali sullo stabilimento</v>
      </c>
    </row>
    <row r="102" spans="1:8" s="376" customFormat="1" ht="25.5" x14ac:dyDescent="0.2">
      <c r="A102" s="487">
        <v>3.1</v>
      </c>
      <c r="B102" s="502">
        <v>74</v>
      </c>
      <c r="C102" s="490" t="s">
        <v>378</v>
      </c>
      <c r="D102" s="422" t="s">
        <v>471</v>
      </c>
      <c r="E102" s="389" t="s">
        <v>349</v>
      </c>
      <c r="F102" s="523" t="s">
        <v>992</v>
      </c>
      <c r="G102" s="636" t="s">
        <v>1641</v>
      </c>
      <c r="H102" s="518" t="str">
        <f t="shared" si="6"/>
        <v>Indicazioni su edifici ed impianti tecnici</v>
      </c>
    </row>
    <row r="103" spans="1:8" s="376" customFormat="1" ht="12.75" x14ac:dyDescent="0.2">
      <c r="A103" s="487">
        <v>3.1</v>
      </c>
      <c r="B103" s="502">
        <v>75</v>
      </c>
      <c r="C103" s="490" t="s">
        <v>378</v>
      </c>
      <c r="D103" s="422" t="s">
        <v>472</v>
      </c>
      <c r="E103" s="389" t="s">
        <v>207</v>
      </c>
      <c r="F103" s="523" t="s">
        <v>993</v>
      </c>
      <c r="G103" s="636" t="s">
        <v>1642</v>
      </c>
      <c r="H103" s="518" t="str">
        <f t="shared" si="6"/>
        <v>Indicazioni sul prelievo di energia finale</v>
      </c>
    </row>
    <row r="104" spans="1:8" s="376" customFormat="1" ht="25.5" x14ac:dyDescent="0.2">
      <c r="A104" s="487">
        <v>3.1</v>
      </c>
      <c r="B104" s="502">
        <v>76</v>
      </c>
      <c r="C104" s="490" t="s">
        <v>378</v>
      </c>
      <c r="D104" s="422" t="s">
        <v>473</v>
      </c>
      <c r="E104" s="389" t="s">
        <v>209</v>
      </c>
      <c r="F104" s="523" t="s">
        <v>994</v>
      </c>
      <c r="G104" s="636" t="s">
        <v>1643</v>
      </c>
      <c r="H104" s="518" t="str">
        <f t="shared" si="6"/>
        <v>Indicazioni sul fabbisogno di energia dei consumatori principali</v>
      </c>
    </row>
    <row r="105" spans="1:8" s="376" customFormat="1" ht="12.75" x14ac:dyDescent="0.2">
      <c r="A105" s="487">
        <v>3.1</v>
      </c>
      <c r="B105" s="502">
        <v>77</v>
      </c>
      <c r="C105" s="490" t="s">
        <v>378</v>
      </c>
      <c r="D105" s="422" t="s">
        <v>474</v>
      </c>
      <c r="E105" s="389" t="s">
        <v>210</v>
      </c>
      <c r="F105" s="523" t="s">
        <v>995</v>
      </c>
      <c r="G105" s="636" t="s">
        <v>1644</v>
      </c>
      <c r="H105" s="518" t="str">
        <f t="shared" si="6"/>
        <v>Nuove misure e redditività</v>
      </c>
    </row>
    <row r="106" spans="1:8" s="376" customFormat="1" ht="25.5" x14ac:dyDescent="0.2">
      <c r="A106" s="487">
        <v>3.1</v>
      </c>
      <c r="B106" s="502">
        <v>78</v>
      </c>
      <c r="C106" s="490" t="s">
        <v>378</v>
      </c>
      <c r="D106" s="422" t="s">
        <v>475</v>
      </c>
      <c r="E106" s="389" t="s">
        <v>350</v>
      </c>
      <c r="F106" s="523" t="s">
        <v>996</v>
      </c>
      <c r="G106" s="636" t="s">
        <v>1967</v>
      </c>
      <c r="H106" s="518" t="str">
        <f t="shared" si="6"/>
        <v>Dichiarazione delle nuove misure da attuare</v>
      </c>
    </row>
    <row r="107" spans="1:8" s="376" customFormat="1" ht="12.75" x14ac:dyDescent="0.2">
      <c r="A107" s="487">
        <v>3.1</v>
      </c>
      <c r="B107" s="502">
        <v>79</v>
      </c>
      <c r="C107" s="490" t="s">
        <v>378</v>
      </c>
      <c r="D107" s="422" t="s">
        <v>476</v>
      </c>
      <c r="E107" s="389" t="s">
        <v>351</v>
      </c>
      <c r="F107" s="523" t="s">
        <v>997</v>
      </c>
      <c r="G107" s="636" t="s">
        <v>1646</v>
      </c>
      <c r="H107" s="518" t="str">
        <f t="shared" si="6"/>
        <v>Misure realizzate negli ultimi 5 anni</v>
      </c>
    </row>
    <row r="108" spans="1:8" s="376" customFormat="1" ht="25.5" x14ac:dyDescent="0.2">
      <c r="A108" s="487">
        <v>3.1</v>
      </c>
      <c r="B108" s="502">
        <v>80</v>
      </c>
      <c r="C108" s="490" t="s">
        <v>378</v>
      </c>
      <c r="D108" s="422" t="s">
        <v>477</v>
      </c>
      <c r="E108" s="389" t="s">
        <v>352</v>
      </c>
      <c r="F108" s="523" t="s">
        <v>998</v>
      </c>
      <c r="G108" s="636" t="s">
        <v>1647</v>
      </c>
      <c r="H108" s="518" t="str">
        <f t="shared" si="6"/>
        <v>Descrizione delle misure dei Formulari E ed F2</v>
      </c>
    </row>
    <row r="109" spans="1:8" s="376" customFormat="1" ht="25.5" x14ac:dyDescent="0.2">
      <c r="A109" s="487">
        <v>3.1</v>
      </c>
      <c r="B109" s="502">
        <v>81</v>
      </c>
      <c r="C109" s="490" t="s">
        <v>378</v>
      </c>
      <c r="D109" s="422" t="s">
        <v>478</v>
      </c>
      <c r="E109" s="389" t="s">
        <v>354</v>
      </c>
      <c r="F109" s="523" t="s">
        <v>999</v>
      </c>
      <c r="G109" s="636" t="s">
        <v>1648</v>
      </c>
      <c r="H109" s="518" t="str">
        <f t="shared" si="6"/>
        <v>Panoramica sui dati più rilevanti dell’analisi del consumo energetico</v>
      </c>
    </row>
    <row r="110" spans="1:8" s="376" customFormat="1" ht="12.75" x14ac:dyDescent="0.2">
      <c r="A110" s="487">
        <v>3.1</v>
      </c>
      <c r="B110" s="502">
        <v>82</v>
      </c>
      <c r="C110" s="490" t="s">
        <v>378</v>
      </c>
      <c r="D110" s="422" t="s">
        <v>479</v>
      </c>
      <c r="E110" s="389" t="s">
        <v>362</v>
      </c>
      <c r="F110" s="523" t="s">
        <v>1000</v>
      </c>
      <c r="G110" s="636" t="s">
        <v>1649</v>
      </c>
      <c r="H110" s="518" t="str">
        <f t="shared" si="6"/>
        <v>Indicazioni obbligatorie</v>
      </c>
    </row>
    <row r="111" spans="1:8" s="376" customFormat="1" ht="12.75" x14ac:dyDescent="0.2">
      <c r="A111" s="487">
        <v>3.1</v>
      </c>
      <c r="B111" s="502">
        <v>83</v>
      </c>
      <c r="C111" s="490" t="s">
        <v>378</v>
      </c>
      <c r="D111" s="422" t="s">
        <v>480</v>
      </c>
      <c r="E111" s="389" t="s">
        <v>363</v>
      </c>
      <c r="F111" s="523" t="s">
        <v>1001</v>
      </c>
      <c r="G111" s="636" t="s">
        <v>1650</v>
      </c>
      <c r="H111" s="518" t="str">
        <f t="shared" si="6"/>
        <v>Indicazioni facoltative</v>
      </c>
    </row>
    <row r="112" spans="1:8" s="376" customFormat="1" ht="12.75" x14ac:dyDescent="0.2">
      <c r="A112" s="487">
        <v>3.1</v>
      </c>
      <c r="B112" s="502">
        <v>84</v>
      </c>
      <c r="C112" s="490" t="s">
        <v>378</v>
      </c>
      <c r="D112" s="422" t="s">
        <v>481</v>
      </c>
      <c r="E112" s="389" t="s">
        <v>331</v>
      </c>
      <c r="F112" s="523" t="s">
        <v>1002</v>
      </c>
      <c r="G112" s="636" t="s">
        <v>1968</v>
      </c>
      <c r="H112" s="518" t="str">
        <f t="shared" si="6"/>
        <v>Avvertenze importanti</v>
      </c>
    </row>
    <row r="113" spans="1:8" s="376" customFormat="1" ht="12.75" x14ac:dyDescent="0.2">
      <c r="A113" s="487">
        <v>3.1</v>
      </c>
      <c r="B113" s="502">
        <v>85</v>
      </c>
      <c r="C113" s="490" t="s">
        <v>378</v>
      </c>
      <c r="D113" s="422" t="s">
        <v>482</v>
      </c>
      <c r="E113" s="389" t="s">
        <v>908</v>
      </c>
      <c r="F113" s="523" t="s">
        <v>1068</v>
      </c>
      <c r="G113" s="636" t="s">
        <v>1651</v>
      </c>
      <c r="H113" s="518" t="str">
        <f t="shared" si="6"/>
        <v>Valore target dell’analisi del consumo energetico</v>
      </c>
    </row>
    <row r="114" spans="1:8" s="376" customFormat="1" ht="17.100000000000001" customHeight="1" x14ac:dyDescent="0.2">
      <c r="A114" s="494">
        <v>4</v>
      </c>
      <c r="B114" s="505">
        <v>86</v>
      </c>
      <c r="C114" s="493" t="s">
        <v>379</v>
      </c>
      <c r="D114" s="399"/>
      <c r="E114" s="415"/>
      <c r="F114" s="400"/>
      <c r="G114" s="400"/>
      <c r="H114" s="402"/>
    </row>
    <row r="115" spans="1:8" s="376" customFormat="1" ht="25.5" x14ac:dyDescent="0.2">
      <c r="A115" s="487">
        <v>4.0999999999999996</v>
      </c>
      <c r="B115" s="502">
        <v>87</v>
      </c>
      <c r="C115" s="490" t="s">
        <v>379</v>
      </c>
      <c r="D115" s="390" t="s">
        <v>404</v>
      </c>
      <c r="E115" s="391" t="s">
        <v>106</v>
      </c>
      <c r="F115" s="523" t="s">
        <v>1455</v>
      </c>
      <c r="G115" s="636" t="s">
        <v>1652</v>
      </c>
      <c r="H115" s="518" t="str">
        <f t="shared" ref="H115:H131" si="7">IF(Sprache="DE",E115,IF(Sprache="FR",F115,IF(Sprache="IT",G115,"Fehler: Sprache wählen")))</f>
        <v>Analisi del consumo energetico per grandi consumatori</v>
      </c>
    </row>
    <row r="116" spans="1:8" s="376" customFormat="1" ht="12.75" customHeight="1" x14ac:dyDescent="0.2">
      <c r="A116" s="487">
        <v>4.0999999999999996</v>
      </c>
      <c r="B116" s="502">
        <v>88</v>
      </c>
      <c r="C116" s="490" t="s">
        <v>379</v>
      </c>
      <c r="D116" s="390" t="s">
        <v>405</v>
      </c>
      <c r="E116" s="391" t="s">
        <v>88</v>
      </c>
      <c r="F116" s="392" t="s">
        <v>942</v>
      </c>
      <c r="G116" s="392" t="s">
        <v>1565</v>
      </c>
      <c r="H116" s="393" t="str">
        <f t="shared" si="7"/>
        <v>Frontespizio</v>
      </c>
    </row>
    <row r="117" spans="1:8" s="376" customFormat="1" ht="12.75" x14ac:dyDescent="0.2">
      <c r="A117" s="487">
        <v>4.0999999999999996</v>
      </c>
      <c r="B117" s="502">
        <v>89</v>
      </c>
      <c r="C117" s="490" t="s">
        <v>379</v>
      </c>
      <c r="D117" s="390" t="s">
        <v>441</v>
      </c>
      <c r="E117" s="389" t="s">
        <v>80</v>
      </c>
      <c r="F117" s="523" t="s">
        <v>1003</v>
      </c>
      <c r="G117" s="636" t="s">
        <v>1653</v>
      </c>
      <c r="H117" s="518" t="str">
        <f t="shared" si="7"/>
        <v>Nome della ditta/indirizzo:</v>
      </c>
    </row>
    <row r="118" spans="1:8" s="376" customFormat="1" ht="12.75" x14ac:dyDescent="0.2">
      <c r="A118" s="487">
        <v>4.0999999999999996</v>
      </c>
      <c r="B118" s="502">
        <v>90</v>
      </c>
      <c r="C118" s="490" t="s">
        <v>379</v>
      </c>
      <c r="D118" s="390" t="s">
        <v>444</v>
      </c>
      <c r="E118" s="389" t="s">
        <v>81</v>
      </c>
      <c r="F118" s="523" t="s">
        <v>1004</v>
      </c>
      <c r="G118" s="636" t="s">
        <v>1654</v>
      </c>
      <c r="H118" s="518" t="str">
        <f t="shared" si="7"/>
        <v>Persona di contatto:</v>
      </c>
    </row>
    <row r="119" spans="1:8" s="376" customFormat="1" ht="12.75" x14ac:dyDescent="0.2">
      <c r="A119" s="487">
        <v>4.0999999999999996</v>
      </c>
      <c r="B119" s="502">
        <v>91</v>
      </c>
      <c r="C119" s="490" t="s">
        <v>379</v>
      </c>
      <c r="D119" s="390" t="s">
        <v>448</v>
      </c>
      <c r="E119" s="389" t="s">
        <v>90</v>
      </c>
      <c r="F119" s="523" t="s">
        <v>1005</v>
      </c>
      <c r="G119" s="636" t="s">
        <v>1655</v>
      </c>
      <c r="H119" s="518" t="str">
        <f t="shared" si="7"/>
        <v>Stabilimento:</v>
      </c>
    </row>
    <row r="120" spans="1:8" s="376" customFormat="1" ht="12.75" x14ac:dyDescent="0.2">
      <c r="A120" s="487">
        <v>4.0999999999999996</v>
      </c>
      <c r="B120" s="502">
        <v>92</v>
      </c>
      <c r="C120" s="490" t="s">
        <v>379</v>
      </c>
      <c r="D120" s="390" t="s">
        <v>452</v>
      </c>
      <c r="E120" s="389" t="s">
        <v>87</v>
      </c>
      <c r="F120" s="523" t="s">
        <v>1325</v>
      </c>
      <c r="G120" s="636" t="s">
        <v>1969</v>
      </c>
      <c r="H120" s="518" t="str">
        <f t="shared" si="7"/>
        <v>Specialista energetico/studio ingegn.:</v>
      </c>
    </row>
    <row r="121" spans="1:8" s="376" customFormat="1" ht="12.75" customHeight="1" x14ac:dyDescent="0.2">
      <c r="A121" s="487">
        <v>4.0999999999999996</v>
      </c>
      <c r="B121" s="502">
        <v>93</v>
      </c>
      <c r="C121" s="490" t="s">
        <v>379</v>
      </c>
      <c r="D121" s="390" t="s">
        <v>455</v>
      </c>
      <c r="E121" s="389" t="s">
        <v>81</v>
      </c>
      <c r="F121" s="392" t="s">
        <v>1004</v>
      </c>
      <c r="G121" s="639" t="s">
        <v>1654</v>
      </c>
      <c r="H121" s="393" t="str">
        <f t="shared" si="7"/>
        <v>Persona di contatto:</v>
      </c>
    </row>
    <row r="122" spans="1:8" s="376" customFormat="1" ht="12.75" x14ac:dyDescent="0.2">
      <c r="A122" s="487">
        <v>4.0999999999999996</v>
      </c>
      <c r="B122" s="502">
        <v>94</v>
      </c>
      <c r="C122" s="490" t="s">
        <v>379</v>
      </c>
      <c r="D122" s="390" t="s">
        <v>461</v>
      </c>
      <c r="E122" s="389" t="s">
        <v>85</v>
      </c>
      <c r="F122" s="523" t="s">
        <v>1006</v>
      </c>
      <c r="G122" s="636" t="s">
        <v>1656</v>
      </c>
      <c r="H122" s="518" t="str">
        <f t="shared" si="7"/>
        <v>Data del rapporto:</v>
      </c>
    </row>
    <row r="123" spans="1:8" s="376" customFormat="1" ht="12.75" x14ac:dyDescent="0.2">
      <c r="A123" s="487">
        <v>4.0999999999999996</v>
      </c>
      <c r="B123" s="502">
        <v>95</v>
      </c>
      <c r="C123" s="490" t="s">
        <v>379</v>
      </c>
      <c r="D123" s="390" t="s">
        <v>483</v>
      </c>
      <c r="E123" s="389" t="s">
        <v>82</v>
      </c>
      <c r="F123" s="523" t="s">
        <v>1007</v>
      </c>
      <c r="G123" s="636" t="s">
        <v>1657</v>
      </c>
      <c r="H123" s="518" t="str">
        <f t="shared" si="7"/>
        <v>Nome:</v>
      </c>
    </row>
    <row r="124" spans="1:8" s="376" customFormat="1" ht="12.75" x14ac:dyDescent="0.2">
      <c r="A124" s="487">
        <v>4.0999999999999996</v>
      </c>
      <c r="B124" s="502">
        <v>96</v>
      </c>
      <c r="C124" s="490" t="s">
        <v>379</v>
      </c>
      <c r="D124" s="390" t="s">
        <v>484</v>
      </c>
      <c r="E124" s="389" t="s">
        <v>83</v>
      </c>
      <c r="F124" s="523" t="s">
        <v>1008</v>
      </c>
      <c r="G124" s="636" t="s">
        <v>83</v>
      </c>
      <c r="H124" s="518" t="str">
        <f t="shared" si="7"/>
        <v>Tel.:</v>
      </c>
    </row>
    <row r="125" spans="1:8" s="376" customFormat="1" ht="12.75" x14ac:dyDescent="0.2">
      <c r="A125" s="487">
        <v>4.0999999999999996</v>
      </c>
      <c r="B125" s="502">
        <v>97</v>
      </c>
      <c r="C125" s="490" t="s">
        <v>379</v>
      </c>
      <c r="D125" s="390" t="s">
        <v>485</v>
      </c>
      <c r="E125" s="389" t="s">
        <v>89</v>
      </c>
      <c r="F125" s="523" t="s">
        <v>1009</v>
      </c>
      <c r="G125" s="636" t="s">
        <v>89</v>
      </c>
      <c r="H125" s="518" t="str">
        <f t="shared" si="7"/>
        <v>Email:</v>
      </c>
    </row>
    <row r="126" spans="1:8" s="376" customFormat="1" ht="12.75" customHeight="1" x14ac:dyDescent="0.2">
      <c r="A126" s="487">
        <v>4.0999999999999996</v>
      </c>
      <c r="B126" s="502">
        <v>99</v>
      </c>
      <c r="C126" s="490" t="s">
        <v>379</v>
      </c>
      <c r="D126" s="390" t="s">
        <v>488</v>
      </c>
      <c r="E126" s="389" t="s">
        <v>82</v>
      </c>
      <c r="F126" s="392" t="s">
        <v>1007</v>
      </c>
      <c r="G126" s="392" t="s">
        <v>1657</v>
      </c>
      <c r="H126" s="393" t="str">
        <f t="shared" si="7"/>
        <v>Nome:</v>
      </c>
    </row>
    <row r="127" spans="1:8" s="376" customFormat="1" ht="12.75" customHeight="1" x14ac:dyDescent="0.2">
      <c r="A127" s="487">
        <v>4.0999999999999996</v>
      </c>
      <c r="B127" s="502">
        <v>100</v>
      </c>
      <c r="C127" s="490" t="s">
        <v>379</v>
      </c>
      <c r="D127" s="390" t="s">
        <v>489</v>
      </c>
      <c r="E127" s="389" t="s">
        <v>83</v>
      </c>
      <c r="F127" s="392" t="s">
        <v>1008</v>
      </c>
      <c r="G127" s="392" t="s">
        <v>83</v>
      </c>
      <c r="H127" s="393" t="str">
        <f t="shared" si="7"/>
        <v>Tel.:</v>
      </c>
    </row>
    <row r="128" spans="1:8" s="376" customFormat="1" ht="12.75" x14ac:dyDescent="0.2">
      <c r="A128" s="487">
        <v>4.0999999999999996</v>
      </c>
      <c r="B128" s="502">
        <v>101</v>
      </c>
      <c r="C128" s="490" t="s">
        <v>379</v>
      </c>
      <c r="D128" s="390" t="s">
        <v>490</v>
      </c>
      <c r="E128" s="389" t="s">
        <v>89</v>
      </c>
      <c r="F128" s="523" t="s">
        <v>1009</v>
      </c>
      <c r="G128" s="636" t="s">
        <v>89</v>
      </c>
      <c r="H128" s="518" t="str">
        <f t="shared" si="7"/>
        <v>Email:</v>
      </c>
    </row>
    <row r="129" spans="1:8" s="376" customFormat="1" ht="12.75" x14ac:dyDescent="0.2">
      <c r="A129" s="487">
        <v>4.0999999999999996</v>
      </c>
      <c r="B129" s="502">
        <v>102</v>
      </c>
      <c r="C129" s="490" t="s">
        <v>379</v>
      </c>
      <c r="D129" s="390" t="s">
        <v>491</v>
      </c>
      <c r="E129" s="389" t="s">
        <v>84</v>
      </c>
      <c r="F129" s="523" t="s">
        <v>1010</v>
      </c>
      <c r="G129" s="636" t="s">
        <v>84</v>
      </c>
      <c r="H129" s="518" t="str">
        <f t="shared" si="7"/>
        <v xml:space="preserve">  Fax:</v>
      </c>
    </row>
    <row r="130" spans="1:8" s="376" customFormat="1" ht="12.75" customHeight="1" x14ac:dyDescent="0.2">
      <c r="A130" s="487">
        <v>4.0999999999999996</v>
      </c>
      <c r="B130" s="502">
        <v>103</v>
      </c>
      <c r="C130" s="490" t="s">
        <v>379</v>
      </c>
      <c r="D130" s="390" t="s">
        <v>492</v>
      </c>
      <c r="E130" s="389" t="s">
        <v>84</v>
      </c>
      <c r="F130" s="392" t="s">
        <v>1010</v>
      </c>
      <c r="G130" s="639" t="s">
        <v>84</v>
      </c>
      <c r="H130" s="393" t="str">
        <f t="shared" si="7"/>
        <v xml:space="preserve">  Fax:</v>
      </c>
    </row>
    <row r="131" spans="1:8" s="376" customFormat="1" ht="12.75" x14ac:dyDescent="0.2">
      <c r="A131" s="487">
        <v>4.0999999999999996</v>
      </c>
      <c r="B131" s="502">
        <v>104</v>
      </c>
      <c r="C131" s="490" t="s">
        <v>379</v>
      </c>
      <c r="D131" s="390" t="s">
        <v>493</v>
      </c>
      <c r="E131" s="389" t="s">
        <v>86</v>
      </c>
      <c r="F131" s="523" t="s">
        <v>1011</v>
      </c>
      <c r="G131" s="636" t="s">
        <v>1658</v>
      </c>
      <c r="H131" s="518" t="str">
        <f t="shared" si="7"/>
        <v xml:space="preserve">  Versione:</v>
      </c>
    </row>
    <row r="132" spans="1:8" s="376" customFormat="1" ht="17.100000000000001" customHeight="1" x14ac:dyDescent="0.2">
      <c r="A132" s="494">
        <v>5</v>
      </c>
      <c r="B132" s="505">
        <v>105</v>
      </c>
      <c r="C132" s="493" t="s">
        <v>380</v>
      </c>
      <c r="D132" s="399"/>
      <c r="E132" s="415"/>
      <c r="F132" s="400"/>
      <c r="G132" s="401"/>
      <c r="H132" s="402"/>
    </row>
    <row r="133" spans="1:8" s="376" customFormat="1" ht="12.75" x14ac:dyDescent="0.2">
      <c r="A133" s="487">
        <v>5.0999999999999996</v>
      </c>
      <c r="B133" s="502">
        <v>106</v>
      </c>
      <c r="C133" s="490" t="s">
        <v>380</v>
      </c>
      <c r="D133" s="390" t="s">
        <v>374</v>
      </c>
      <c r="E133" s="389" t="s">
        <v>206</v>
      </c>
      <c r="F133" s="523" t="s">
        <v>1012</v>
      </c>
      <c r="G133" s="636" t="s">
        <v>1659</v>
      </c>
      <c r="H133" s="518" t="str">
        <f t="shared" ref="H133:H169" si="8">IF(Sprache="DE",E133,IF(Sprache="FR",F133,IF(Sprache="IT",G133,"Fehler: Sprache wählen")))</f>
        <v xml:space="preserve">Formulario A </v>
      </c>
    </row>
    <row r="134" spans="1:8" s="376" customFormat="1" ht="12.75" customHeight="1" x14ac:dyDescent="0.2">
      <c r="A134" s="487">
        <v>5.0999999999999996</v>
      </c>
      <c r="B134" s="502">
        <v>107</v>
      </c>
      <c r="C134" s="490" t="s">
        <v>380</v>
      </c>
      <c r="D134" s="390" t="s">
        <v>404</v>
      </c>
      <c r="E134" s="389" t="s">
        <v>205</v>
      </c>
      <c r="F134" s="392" t="s">
        <v>991</v>
      </c>
      <c r="G134" s="392" t="s">
        <v>1640</v>
      </c>
      <c r="H134" s="393" t="str">
        <f t="shared" si="8"/>
        <v>Indicazioni generali sullo stabilimento</v>
      </c>
    </row>
    <row r="135" spans="1:8" s="376" customFormat="1" ht="12.75" x14ac:dyDescent="0.2">
      <c r="A135" s="487">
        <v>5.0999999999999996</v>
      </c>
      <c r="B135" s="502">
        <v>108</v>
      </c>
      <c r="C135" s="490" t="s">
        <v>380</v>
      </c>
      <c r="D135" s="390" t="s">
        <v>417</v>
      </c>
      <c r="E135" s="389" t="s">
        <v>17</v>
      </c>
      <c r="F135" s="523" t="s">
        <v>1013</v>
      </c>
      <c r="G135" s="636" t="s">
        <v>1660</v>
      </c>
      <c r="H135" s="518" t="str">
        <f t="shared" si="8"/>
        <v>Elenco degli allegati e dei documenti complementari</v>
      </c>
    </row>
    <row r="136" spans="1:8" s="376" customFormat="1" ht="12.75" x14ac:dyDescent="0.2">
      <c r="A136" s="487">
        <v>5.0999999999999996</v>
      </c>
      <c r="B136" s="502">
        <v>109</v>
      </c>
      <c r="C136" s="490" t="s">
        <v>380</v>
      </c>
      <c r="D136" s="390" t="s">
        <v>441</v>
      </c>
      <c r="E136" s="389" t="s">
        <v>0</v>
      </c>
      <c r="F136" s="523" t="s">
        <v>1014</v>
      </c>
      <c r="G136" s="636" t="s">
        <v>1661</v>
      </c>
      <c r="H136" s="518" t="str">
        <f t="shared" si="8"/>
        <v>Nome della ditta e indirizzo:</v>
      </c>
    </row>
    <row r="137" spans="1:8" s="376" customFormat="1" ht="12.75" x14ac:dyDescent="0.2">
      <c r="A137" s="487">
        <v>5.0999999999999996</v>
      </c>
      <c r="B137" s="502">
        <v>110</v>
      </c>
      <c r="C137" s="490" t="s">
        <v>380</v>
      </c>
      <c r="D137" s="390" t="s">
        <v>442</v>
      </c>
      <c r="E137" s="389" t="s">
        <v>1</v>
      </c>
      <c r="F137" s="523" t="s">
        <v>1015</v>
      </c>
      <c r="G137" s="636" t="s">
        <v>1654</v>
      </c>
      <c r="H137" s="518" t="str">
        <f t="shared" si="8"/>
        <v>Persona di contatto:</v>
      </c>
    </row>
    <row r="138" spans="1:8" s="376" customFormat="1" ht="12.75" x14ac:dyDescent="0.2">
      <c r="A138" s="487">
        <v>5.0999999999999996</v>
      </c>
      <c r="B138" s="502">
        <v>111</v>
      </c>
      <c r="C138" s="490" t="s">
        <v>380</v>
      </c>
      <c r="D138" s="390" t="s">
        <v>443</v>
      </c>
      <c r="E138" s="389" t="s">
        <v>3</v>
      </c>
      <c r="F138" s="523" t="s">
        <v>3</v>
      </c>
      <c r="G138" s="636" t="s">
        <v>1662</v>
      </c>
      <c r="H138" s="518" t="str">
        <f t="shared" si="8"/>
        <v>Settore:</v>
      </c>
    </row>
    <row r="139" spans="1:8" s="376" customFormat="1" ht="12.75" x14ac:dyDescent="0.2">
      <c r="A139" s="487">
        <v>5.0999999999999996</v>
      </c>
      <c r="B139" s="502">
        <v>112</v>
      </c>
      <c r="C139" s="490" t="s">
        <v>380</v>
      </c>
      <c r="D139" s="390" t="s">
        <v>444</v>
      </c>
      <c r="E139" s="389" t="s">
        <v>4</v>
      </c>
      <c r="F139" s="523" t="s">
        <v>1016</v>
      </c>
      <c r="G139" s="636" t="s">
        <v>1663</v>
      </c>
      <c r="H139" s="518" t="str">
        <f t="shared" si="8"/>
        <v>Attività:</v>
      </c>
    </row>
    <row r="140" spans="1:8" s="376" customFormat="1" ht="12.75" x14ac:dyDescent="0.2">
      <c r="A140" s="487">
        <v>5.0999999999999996</v>
      </c>
      <c r="B140" s="502">
        <v>113</v>
      </c>
      <c r="C140" s="490" t="s">
        <v>380</v>
      </c>
      <c r="D140" s="390" t="s">
        <v>445</v>
      </c>
      <c r="E140" s="389" t="s">
        <v>5</v>
      </c>
      <c r="F140" s="523" t="s">
        <v>1017</v>
      </c>
      <c r="G140" s="636" t="s">
        <v>1664</v>
      </c>
      <c r="H140" s="518" t="str">
        <f t="shared" si="8"/>
        <v>Totale numero collaboratori:</v>
      </c>
    </row>
    <row r="141" spans="1:8" s="376" customFormat="1" ht="12.75" x14ac:dyDescent="0.2">
      <c r="A141" s="487">
        <v>5.0999999999999996</v>
      </c>
      <c r="B141" s="502">
        <v>114</v>
      </c>
      <c r="C141" s="490" t="s">
        <v>380</v>
      </c>
      <c r="D141" s="390" t="s">
        <v>446</v>
      </c>
      <c r="E141" s="389" t="s">
        <v>7</v>
      </c>
      <c r="F141" s="523" t="s">
        <v>1326</v>
      </c>
      <c r="G141" s="636" t="s">
        <v>1970</v>
      </c>
      <c r="H141" s="518" t="str">
        <f t="shared" si="8"/>
        <v>Numero collaboratori, in equivalenti a tempo pieno:</v>
      </c>
    </row>
    <row r="142" spans="1:8" s="376" customFormat="1" ht="12.75" x14ac:dyDescent="0.2">
      <c r="A142" s="487">
        <v>5.0999999999999996</v>
      </c>
      <c r="B142" s="502">
        <v>115</v>
      </c>
      <c r="C142" s="490" t="s">
        <v>380</v>
      </c>
      <c r="D142" s="390" t="s">
        <v>447</v>
      </c>
      <c r="E142" s="389" t="s">
        <v>8</v>
      </c>
      <c r="F142" s="523" t="s">
        <v>1018</v>
      </c>
      <c r="G142" s="636" t="s">
        <v>1665</v>
      </c>
      <c r="H142" s="518" t="str">
        <f t="shared" si="8"/>
        <v>Organizzazione aziendale:</v>
      </c>
    </row>
    <row r="143" spans="1:8" s="376" customFormat="1" ht="12.75" x14ac:dyDescent="0.2">
      <c r="A143" s="487">
        <v>5.0999999999999996</v>
      </c>
      <c r="B143" s="502">
        <v>116</v>
      </c>
      <c r="C143" s="490" t="s">
        <v>380</v>
      </c>
      <c r="D143" s="390" t="s">
        <v>448</v>
      </c>
      <c r="E143" s="389" t="s">
        <v>13</v>
      </c>
      <c r="F143" s="523" t="s">
        <v>1019</v>
      </c>
      <c r="G143" s="636" t="s">
        <v>1971</v>
      </c>
      <c r="H143" s="518" t="str">
        <f t="shared" si="8"/>
        <v>Tempo di produzione/tempo di lavoro:</v>
      </c>
    </row>
    <row r="144" spans="1:8" s="376" customFormat="1" ht="12.75" x14ac:dyDescent="0.2">
      <c r="A144" s="487">
        <v>5.0999999999999996</v>
      </c>
      <c r="B144" s="502">
        <v>117</v>
      </c>
      <c r="C144" s="490" t="s">
        <v>380</v>
      </c>
      <c r="D144" s="390" t="s">
        <v>449</v>
      </c>
      <c r="E144" s="389" t="s">
        <v>16</v>
      </c>
      <c r="F144" s="523" t="s">
        <v>1020</v>
      </c>
      <c r="G144" s="636" t="s">
        <v>1666</v>
      </c>
      <c r="H144" s="518" t="str">
        <f t="shared" si="8"/>
        <v>Vendite o fatturato annuo:</v>
      </c>
    </row>
    <row r="145" spans="1:8" s="376" customFormat="1" ht="12.75" x14ac:dyDescent="0.2">
      <c r="A145" s="487">
        <v>5.0999999999999996</v>
      </c>
      <c r="B145" s="502">
        <v>118</v>
      </c>
      <c r="C145" s="490" t="s">
        <v>380</v>
      </c>
      <c r="D145" s="390" t="s">
        <v>450</v>
      </c>
      <c r="E145" s="389" t="s">
        <v>266</v>
      </c>
      <c r="F145" s="523" t="s">
        <v>1021</v>
      </c>
      <c r="G145" s="636" t="s">
        <v>1667</v>
      </c>
      <c r="H145" s="518" t="str">
        <f t="shared" si="8"/>
        <v>Numero di edifici:</v>
      </c>
    </row>
    <row r="146" spans="1:8" s="376" customFormat="1" ht="12.75" x14ac:dyDescent="0.2">
      <c r="A146" s="487">
        <v>5.0999999999999996</v>
      </c>
      <c r="B146" s="502">
        <v>119</v>
      </c>
      <c r="C146" s="490" t="s">
        <v>380</v>
      </c>
      <c r="D146" s="390" t="s">
        <v>454</v>
      </c>
      <c r="E146" s="389" t="s">
        <v>18</v>
      </c>
      <c r="F146" s="523" t="s">
        <v>1022</v>
      </c>
      <c r="G146" s="636" t="s">
        <v>1668</v>
      </c>
      <c r="H146" s="518" t="str">
        <f t="shared" si="8"/>
        <v>Allegati obbligatori:</v>
      </c>
    </row>
    <row r="147" spans="1:8" s="376" customFormat="1" ht="12.75" x14ac:dyDescent="0.2">
      <c r="A147" s="487">
        <v>5.0999999999999996</v>
      </c>
      <c r="B147" s="502">
        <v>120</v>
      </c>
      <c r="C147" s="490" t="s">
        <v>380</v>
      </c>
      <c r="D147" s="390" t="s">
        <v>455</v>
      </c>
      <c r="E147" s="389" t="s">
        <v>107</v>
      </c>
      <c r="F147" s="523" t="s">
        <v>1023</v>
      </c>
      <c r="G147" s="636" t="s">
        <v>1669</v>
      </c>
      <c r="H147" s="518" t="str">
        <f t="shared" si="8"/>
        <v>Descrizione delle misure:</v>
      </c>
    </row>
    <row r="148" spans="1:8" s="376" customFormat="1" ht="12.75" x14ac:dyDescent="0.2">
      <c r="A148" s="487">
        <v>5.0999999999999996</v>
      </c>
      <c r="B148" s="502">
        <v>121</v>
      </c>
      <c r="C148" s="490" t="s">
        <v>380</v>
      </c>
      <c r="D148" s="390" t="s">
        <v>456</v>
      </c>
      <c r="E148" s="389" t="s">
        <v>229</v>
      </c>
      <c r="F148" s="523" t="s">
        <v>1024</v>
      </c>
      <c r="G148" s="636" t="s">
        <v>1972</v>
      </c>
      <c r="H148" s="518" t="str">
        <f t="shared" si="8"/>
        <v>Avvertenze:</v>
      </c>
    </row>
    <row r="149" spans="1:8" s="376" customFormat="1" ht="12.75" x14ac:dyDescent="0.2">
      <c r="A149" s="487">
        <v>5.0999999999999996</v>
      </c>
      <c r="B149" s="502">
        <v>122</v>
      </c>
      <c r="C149" s="490" t="s">
        <v>380</v>
      </c>
      <c r="D149" s="390" t="s">
        <v>459</v>
      </c>
      <c r="E149" s="389" t="s">
        <v>1492</v>
      </c>
      <c r="F149" s="523" t="s">
        <v>1491</v>
      </c>
      <c r="G149" s="636" t="s">
        <v>1670</v>
      </c>
      <c r="H149" s="518" t="str">
        <f t="shared" si="8"/>
        <v>Piano di situazione/piano catastale degli edifici:</v>
      </c>
    </row>
    <row r="150" spans="1:8" s="376" customFormat="1" ht="12.75" x14ac:dyDescent="0.2">
      <c r="A150" s="487">
        <v>5.0999999999999996</v>
      </c>
      <c r="B150" s="502">
        <v>123</v>
      </c>
      <c r="C150" s="490" t="s">
        <v>380</v>
      </c>
      <c r="D150" s="390" t="s">
        <v>462</v>
      </c>
      <c r="E150" s="389" t="s">
        <v>19</v>
      </c>
      <c r="F150" s="523" t="s">
        <v>1025</v>
      </c>
      <c r="G150" s="636" t="s">
        <v>1671</v>
      </c>
      <c r="H150" s="518" t="str">
        <f t="shared" si="8"/>
        <v>Allegati facoltativi:</v>
      </c>
    </row>
    <row r="151" spans="1:8" s="376" customFormat="1" ht="12.75" x14ac:dyDescent="0.2">
      <c r="A151" s="487">
        <v>5.0999999999999996</v>
      </c>
      <c r="B151" s="502">
        <v>124</v>
      </c>
      <c r="C151" s="490" t="s">
        <v>380</v>
      </c>
      <c r="D151" s="390" t="s">
        <v>463</v>
      </c>
      <c r="E151" s="389" t="s">
        <v>241</v>
      </c>
      <c r="F151" s="523" t="s">
        <v>1026</v>
      </c>
      <c r="G151" s="636" t="s">
        <v>1672</v>
      </c>
      <c r="H151" s="518" t="str">
        <f t="shared" si="8"/>
        <v>Rapporti:</v>
      </c>
    </row>
    <row r="152" spans="1:8" s="376" customFormat="1" ht="12.75" x14ac:dyDescent="0.2">
      <c r="A152" s="487">
        <v>5.0999999999999996</v>
      </c>
      <c r="B152" s="502">
        <v>125</v>
      </c>
      <c r="C152" s="490" t="s">
        <v>380</v>
      </c>
      <c r="D152" s="390" t="s">
        <v>465</v>
      </c>
      <c r="E152" s="389" t="s">
        <v>1494</v>
      </c>
      <c r="F152" s="523" t="s">
        <v>1493</v>
      </c>
      <c r="G152" s="636" t="s">
        <v>1673</v>
      </c>
      <c r="H152" s="518" t="str">
        <f t="shared" si="8"/>
        <v>Piantine e schemi più importanti:</v>
      </c>
    </row>
    <row r="153" spans="1:8" s="376" customFormat="1" ht="12.75" x14ac:dyDescent="0.2">
      <c r="A153" s="487">
        <v>5.0999999999999996</v>
      </c>
      <c r="B153" s="502">
        <v>126</v>
      </c>
      <c r="C153" s="490" t="s">
        <v>380</v>
      </c>
      <c r="D153" s="390" t="s">
        <v>467</v>
      </c>
      <c r="E153" s="389" t="s">
        <v>242</v>
      </c>
      <c r="F153" s="523" t="s">
        <v>1027</v>
      </c>
      <c r="G153" s="636" t="s">
        <v>1674</v>
      </c>
      <c r="H153" s="518" t="str">
        <f t="shared" si="8"/>
        <v>Altro:</v>
      </c>
    </row>
    <row r="154" spans="1:8" s="376" customFormat="1" ht="51" x14ac:dyDescent="0.2">
      <c r="A154" s="487">
        <v>5.0999999999999996</v>
      </c>
      <c r="B154" s="502">
        <v>127</v>
      </c>
      <c r="C154" s="490" t="s">
        <v>380</v>
      </c>
      <c r="D154" s="390" t="s">
        <v>509</v>
      </c>
      <c r="E154" s="468" t="s">
        <v>1417</v>
      </c>
      <c r="F154" s="620" t="s">
        <v>1278</v>
      </c>
      <c r="G154" s="678" t="s">
        <v>1973</v>
      </c>
      <c r="H154" s="518" t="str">
        <f t="shared" si="8"/>
        <v>- Le misure dei Formulari E ed F devono essere descritte in modo chiaro nel foglio di lavoro «Descrizioni» o in un documento allegato. Selezionare una delle due opzioni nel dropdown sopra.</v>
      </c>
    </row>
    <row r="155" spans="1:8" s="376" customFormat="1" ht="25.5" x14ac:dyDescent="0.2">
      <c r="A155" s="487">
        <v>5.0999999999999996</v>
      </c>
      <c r="B155" s="502">
        <v>128</v>
      </c>
      <c r="C155" s="490" t="s">
        <v>380</v>
      </c>
      <c r="D155" s="390" t="s">
        <v>510</v>
      </c>
      <c r="E155" s="389" t="s">
        <v>244</v>
      </c>
      <c r="F155" s="620" t="s">
        <v>1028</v>
      </c>
      <c r="G155" s="678" t="s">
        <v>1974</v>
      </c>
      <c r="H155" s="518" t="str">
        <f t="shared" si="8"/>
        <v>- Anche nell’allegato i risparmi e i costi calcolati devono essere illustrati in modo chiaro.</v>
      </c>
    </row>
    <row r="156" spans="1:8" s="376" customFormat="1" ht="12.75" x14ac:dyDescent="0.2">
      <c r="A156" s="487">
        <v>5.0999999999999996</v>
      </c>
      <c r="B156" s="502">
        <v>129</v>
      </c>
      <c r="C156" s="490" t="s">
        <v>380</v>
      </c>
      <c r="D156" s="390" t="s">
        <v>511</v>
      </c>
      <c r="E156" s="391" t="s">
        <v>243</v>
      </c>
      <c r="F156" s="523" t="s">
        <v>1029</v>
      </c>
      <c r="G156" s="636" t="s">
        <v>1975</v>
      </c>
      <c r="H156" s="518" t="str">
        <f t="shared" si="8"/>
        <v>Selezionare la modalità di descrizione delle misure:</v>
      </c>
    </row>
    <row r="157" spans="1:8" s="376" customFormat="1" ht="12.75" x14ac:dyDescent="0.2">
      <c r="A157" s="487">
        <v>5.0999999999999996</v>
      </c>
      <c r="B157" s="502">
        <v>130</v>
      </c>
      <c r="C157" s="490" t="s">
        <v>380</v>
      </c>
      <c r="D157" s="390" t="s">
        <v>512</v>
      </c>
      <c r="E157" s="389" t="s">
        <v>240</v>
      </c>
      <c r="F157" s="523" t="s">
        <v>1030</v>
      </c>
      <c r="G157" s="636" t="s">
        <v>1675</v>
      </c>
      <c r="H157" s="518" t="str">
        <f t="shared" si="8"/>
        <v>Nome del documento:</v>
      </c>
    </row>
    <row r="158" spans="1:8" s="376" customFormat="1" ht="12.75" customHeight="1" x14ac:dyDescent="0.2">
      <c r="A158" s="487">
        <v>5.0999999999999996</v>
      </c>
      <c r="B158" s="502">
        <v>131</v>
      </c>
      <c r="C158" s="490" t="s">
        <v>380</v>
      </c>
      <c r="D158" s="390" t="s">
        <v>513</v>
      </c>
      <c r="E158" s="389" t="s">
        <v>240</v>
      </c>
      <c r="F158" s="392" t="s">
        <v>1030</v>
      </c>
      <c r="G158" s="639" t="s">
        <v>1675</v>
      </c>
      <c r="H158" s="393" t="str">
        <f t="shared" si="8"/>
        <v>Nome del documento:</v>
      </c>
    </row>
    <row r="159" spans="1:8" s="376" customFormat="1" ht="12.75" x14ac:dyDescent="0.2">
      <c r="A159" s="487">
        <v>5.0999999999999996</v>
      </c>
      <c r="B159" s="502">
        <v>132</v>
      </c>
      <c r="C159" s="490" t="s">
        <v>380</v>
      </c>
      <c r="D159" s="390" t="s">
        <v>486</v>
      </c>
      <c r="E159" s="391" t="s">
        <v>14</v>
      </c>
      <c r="F159" s="523" t="s">
        <v>1031</v>
      </c>
      <c r="G159" s="636" t="s">
        <v>1676</v>
      </c>
      <c r="H159" s="518" t="str">
        <f t="shared" si="8"/>
        <v>ore al giorno</v>
      </c>
    </row>
    <row r="160" spans="1:8" s="376" customFormat="1" ht="38.25" x14ac:dyDescent="0.2">
      <c r="A160" s="487">
        <v>5.0999999999999996</v>
      </c>
      <c r="B160" s="502">
        <v>133</v>
      </c>
      <c r="C160" s="490" t="s">
        <v>380</v>
      </c>
      <c r="D160" s="390" t="s">
        <v>487</v>
      </c>
      <c r="E160" s="391" t="s">
        <v>2031</v>
      </c>
      <c r="F160" s="523" t="s">
        <v>1495</v>
      </c>
      <c r="G160" s="636" t="s">
        <v>1677</v>
      </c>
      <c r="H160" s="518" t="str">
        <f t="shared" si="8"/>
        <v>Avvertenza: nel Formulario B il numero di fogli di lavoro (per l’immissione dei dati sugli edifici) corrisponde all'indicazione qui fornita.</v>
      </c>
    </row>
    <row r="161" spans="1:8" s="376" customFormat="1" ht="12.75" x14ac:dyDescent="0.2">
      <c r="A161" s="487">
        <v>5.0999999999999996</v>
      </c>
      <c r="B161" s="502">
        <v>134</v>
      </c>
      <c r="C161" s="490" t="s">
        <v>380</v>
      </c>
      <c r="D161" s="390" t="s">
        <v>514</v>
      </c>
      <c r="E161" s="391" t="s">
        <v>6</v>
      </c>
      <c r="F161" s="523" t="s">
        <v>1032</v>
      </c>
      <c r="G161" s="636" t="s">
        <v>1678</v>
      </c>
      <c r="H161" s="518" t="str">
        <f t="shared" si="8"/>
        <v>persone</v>
      </c>
    </row>
    <row r="162" spans="1:8" s="376" customFormat="1" ht="12.75" customHeight="1" x14ac:dyDescent="0.2">
      <c r="A162" s="487">
        <v>5.0999999999999996</v>
      </c>
      <c r="B162" s="502">
        <v>135</v>
      </c>
      <c r="C162" s="490" t="s">
        <v>380</v>
      </c>
      <c r="D162" s="390" t="s">
        <v>515</v>
      </c>
      <c r="E162" s="391" t="s">
        <v>6</v>
      </c>
      <c r="F162" s="392" t="s">
        <v>1032</v>
      </c>
      <c r="G162" s="639" t="s">
        <v>1678</v>
      </c>
      <c r="H162" s="393" t="str">
        <f t="shared" si="8"/>
        <v>persone</v>
      </c>
    </row>
    <row r="163" spans="1:8" s="376" customFormat="1" ht="12.75" x14ac:dyDescent="0.2">
      <c r="A163" s="487">
        <v>5.0999999999999996</v>
      </c>
      <c r="B163" s="502">
        <v>136</v>
      </c>
      <c r="C163" s="490" t="s">
        <v>380</v>
      </c>
      <c r="D163" s="390" t="s">
        <v>516</v>
      </c>
      <c r="E163" s="391" t="s">
        <v>12</v>
      </c>
      <c r="F163" s="58" t="s">
        <v>1255</v>
      </c>
      <c r="G163" s="636" t="s">
        <v>1679</v>
      </c>
      <c r="H163" s="518" t="str">
        <f t="shared" si="8"/>
        <v>turni lavorativi</v>
      </c>
    </row>
    <row r="164" spans="1:8" s="376" customFormat="1" ht="12.75" x14ac:dyDescent="0.2">
      <c r="A164" s="487">
        <v>5.0999999999999996</v>
      </c>
      <c r="B164" s="502">
        <v>137</v>
      </c>
      <c r="C164" s="490" t="s">
        <v>380</v>
      </c>
      <c r="D164" s="390" t="s">
        <v>517</v>
      </c>
      <c r="E164" s="391" t="s">
        <v>15</v>
      </c>
      <c r="F164" s="523" t="s">
        <v>1033</v>
      </c>
      <c r="G164" s="636" t="s">
        <v>1680</v>
      </c>
      <c r="H164" s="518" t="str">
        <f t="shared" si="8"/>
        <v>giorni alla settimana</v>
      </c>
    </row>
    <row r="165" spans="1:8" s="376" customFormat="1" ht="12.75" x14ac:dyDescent="0.2">
      <c r="A165" s="487">
        <v>5.0999999999999996</v>
      </c>
      <c r="B165" s="502">
        <v>138</v>
      </c>
      <c r="C165" s="490" t="s">
        <v>380</v>
      </c>
      <c r="D165" s="390" t="s">
        <v>518</v>
      </c>
      <c r="E165" s="389" t="s">
        <v>2</v>
      </c>
      <c r="F165" s="523" t="s">
        <v>1034</v>
      </c>
      <c r="G165" s="636" t="s">
        <v>2</v>
      </c>
      <c r="H165" s="518" t="str">
        <f t="shared" si="8"/>
        <v xml:space="preserve">Tel.:  </v>
      </c>
    </row>
    <row r="166" spans="1:8" s="376" customFormat="1" ht="12.75" customHeight="1" x14ac:dyDescent="0.2">
      <c r="A166" s="487">
        <v>5.0999999999999996</v>
      </c>
      <c r="B166" s="502">
        <v>139</v>
      </c>
      <c r="C166" s="490" t="s">
        <v>380</v>
      </c>
      <c r="D166" s="390" t="s">
        <v>519</v>
      </c>
      <c r="E166" s="391" t="s">
        <v>89</v>
      </c>
      <c r="F166" s="392" t="s">
        <v>1009</v>
      </c>
      <c r="G166" s="639" t="s">
        <v>89</v>
      </c>
      <c r="H166" s="393" t="str">
        <f t="shared" si="8"/>
        <v>Email:</v>
      </c>
    </row>
    <row r="167" spans="1:8" s="376" customFormat="1" ht="12.75" customHeight="1" x14ac:dyDescent="0.2">
      <c r="A167" s="487">
        <v>5.0999999999999996</v>
      </c>
      <c r="B167" s="502">
        <v>140</v>
      </c>
      <c r="C167" s="490" t="s">
        <v>380</v>
      </c>
      <c r="D167" s="390" t="s">
        <v>522</v>
      </c>
      <c r="E167" s="391" t="s">
        <v>240</v>
      </c>
      <c r="F167" s="392" t="s">
        <v>1030</v>
      </c>
      <c r="G167" s="639" t="s">
        <v>1675</v>
      </c>
      <c r="H167" s="393" t="str">
        <f t="shared" si="8"/>
        <v>Nome del documento:</v>
      </c>
    </row>
    <row r="168" spans="1:8" s="376" customFormat="1" ht="12.75" customHeight="1" x14ac:dyDescent="0.2">
      <c r="A168" s="487">
        <v>5.0999999999999996</v>
      </c>
      <c r="B168" s="502">
        <v>141</v>
      </c>
      <c r="C168" s="490" t="s">
        <v>380</v>
      </c>
      <c r="D168" s="390" t="s">
        <v>520</v>
      </c>
      <c r="E168" s="389" t="s">
        <v>240</v>
      </c>
      <c r="F168" s="392" t="s">
        <v>1030</v>
      </c>
      <c r="G168" s="639" t="s">
        <v>1675</v>
      </c>
      <c r="H168" s="393" t="str">
        <f t="shared" si="8"/>
        <v>Nome del documento:</v>
      </c>
    </row>
    <row r="169" spans="1:8" s="376" customFormat="1" ht="12.75" customHeight="1" x14ac:dyDescent="0.2">
      <c r="A169" s="487">
        <v>5.0999999999999996</v>
      </c>
      <c r="B169" s="502">
        <v>142</v>
      </c>
      <c r="C169" s="490" t="s">
        <v>380</v>
      </c>
      <c r="D169" s="390" t="s">
        <v>521</v>
      </c>
      <c r="E169" s="389" t="s">
        <v>240</v>
      </c>
      <c r="F169" s="392" t="s">
        <v>1030</v>
      </c>
      <c r="G169" s="639" t="s">
        <v>1675</v>
      </c>
      <c r="H169" s="393" t="str">
        <f t="shared" si="8"/>
        <v>Nome del documento:</v>
      </c>
    </row>
    <row r="170" spans="1:8" s="376" customFormat="1" ht="17.100000000000001" customHeight="1" x14ac:dyDescent="0.2">
      <c r="A170" s="494">
        <v>6</v>
      </c>
      <c r="B170" s="505">
        <v>143</v>
      </c>
      <c r="C170" s="493" t="s">
        <v>381</v>
      </c>
      <c r="D170" s="399"/>
      <c r="E170" s="415"/>
      <c r="F170" s="400"/>
      <c r="G170" s="401"/>
      <c r="H170" s="402"/>
    </row>
    <row r="171" spans="1:8" s="376" customFormat="1" ht="12.75" x14ac:dyDescent="0.2">
      <c r="A171" s="487">
        <v>6.1</v>
      </c>
      <c r="B171" s="502">
        <v>144</v>
      </c>
      <c r="C171" s="490" t="s">
        <v>381</v>
      </c>
      <c r="D171" s="390" t="s">
        <v>374</v>
      </c>
      <c r="E171" s="391" t="s">
        <v>275</v>
      </c>
      <c r="F171" s="58" t="s">
        <v>1069</v>
      </c>
      <c r="G171" s="636" t="s">
        <v>1681</v>
      </c>
      <c r="H171" s="518" t="str">
        <f t="shared" ref="H171:H215" si="9">IF(Sprache="DE",E171,IF(Sprache="FR",F171,IF(Sprache="IT",G171,"Fehler: Sprache wählen")))</f>
        <v xml:space="preserve">Formulario B </v>
      </c>
    </row>
    <row r="172" spans="1:8" s="376" customFormat="1" ht="12.75" customHeight="1" x14ac:dyDescent="0.2">
      <c r="A172" s="487">
        <v>6.1</v>
      </c>
      <c r="B172" s="502">
        <v>145</v>
      </c>
      <c r="C172" s="490" t="s">
        <v>381</v>
      </c>
      <c r="D172" s="390" t="s">
        <v>404</v>
      </c>
      <c r="E172" s="389" t="s">
        <v>551</v>
      </c>
      <c r="F172" s="392" t="s">
        <v>992</v>
      </c>
      <c r="G172" s="639" t="s">
        <v>1641</v>
      </c>
      <c r="H172" s="393" t="str">
        <f t="shared" si="9"/>
        <v>Indicazioni su edifici ed impianti tecnici</v>
      </c>
    </row>
    <row r="173" spans="1:8" s="376" customFormat="1" ht="12.75" x14ac:dyDescent="0.2">
      <c r="A173" s="487">
        <v>6.1</v>
      </c>
      <c r="B173" s="502">
        <v>146</v>
      </c>
      <c r="C173" s="490" t="s">
        <v>381</v>
      </c>
      <c r="D173" s="390" t="s">
        <v>407</v>
      </c>
      <c r="E173" s="389" t="s">
        <v>22</v>
      </c>
      <c r="F173" s="523" t="s">
        <v>1035</v>
      </c>
      <c r="G173" s="636" t="s">
        <v>1682</v>
      </c>
      <c r="H173" s="518" t="str">
        <f t="shared" si="9"/>
        <v>Dati sull’edificio</v>
      </c>
    </row>
    <row r="174" spans="1:8" s="376" customFormat="1" ht="12.75" x14ac:dyDescent="0.2">
      <c r="A174" s="487">
        <v>6.1</v>
      </c>
      <c r="B174" s="502">
        <v>147</v>
      </c>
      <c r="C174" s="490" t="s">
        <v>381</v>
      </c>
      <c r="D174" s="390" t="s">
        <v>416</v>
      </c>
      <c r="E174" s="389" t="s">
        <v>36</v>
      </c>
      <c r="F174" s="523" t="s">
        <v>1036</v>
      </c>
      <c r="G174" s="636" t="s">
        <v>1683</v>
      </c>
      <c r="H174" s="518" t="str">
        <f t="shared" si="9"/>
        <v>Dati sugli impianti</v>
      </c>
    </row>
    <row r="175" spans="1:8" s="376" customFormat="1" ht="12.75" x14ac:dyDescent="0.2">
      <c r="A175" s="487">
        <v>6.1</v>
      </c>
      <c r="B175" s="502">
        <v>148</v>
      </c>
      <c r="C175" s="490" t="s">
        <v>381</v>
      </c>
      <c r="D175" s="390" t="s">
        <v>417</v>
      </c>
      <c r="E175" s="389" t="s">
        <v>37</v>
      </c>
      <c r="F175" s="523" t="s">
        <v>1037</v>
      </c>
      <c r="G175" s="636" t="s">
        <v>1037</v>
      </c>
      <c r="H175" s="518" t="str">
        <f t="shared" si="9"/>
        <v>N°</v>
      </c>
    </row>
    <row r="176" spans="1:8" s="376" customFormat="1" ht="12.75" x14ac:dyDescent="0.2">
      <c r="A176" s="487">
        <v>6.1</v>
      </c>
      <c r="B176" s="502">
        <v>149</v>
      </c>
      <c r="C176" s="490" t="s">
        <v>381</v>
      </c>
      <c r="D176" s="390" t="s">
        <v>418</v>
      </c>
      <c r="E176" s="389" t="s">
        <v>523</v>
      </c>
      <c r="F176" s="523" t="s">
        <v>1038</v>
      </c>
      <c r="G176" s="636" t="s">
        <v>1684</v>
      </c>
      <c r="H176" s="518" t="str">
        <f t="shared" si="9"/>
        <v>B.9  Impianti di produzione di energia</v>
      </c>
    </row>
    <row r="177" spans="1:8" s="376" customFormat="1" ht="25.5" x14ac:dyDescent="0.2">
      <c r="A177" s="487">
        <v>6.1</v>
      </c>
      <c r="B177" s="502">
        <v>150</v>
      </c>
      <c r="C177" s="490" t="s">
        <v>381</v>
      </c>
      <c r="D177" s="390" t="s">
        <v>426</v>
      </c>
      <c r="E177" s="389" t="s">
        <v>524</v>
      </c>
      <c r="F177" s="523" t="s">
        <v>1039</v>
      </c>
      <c r="G177" s="636" t="s">
        <v>1685</v>
      </c>
      <c r="H177" s="518" t="str">
        <f t="shared" si="9"/>
        <v>B.10  Consumatori di energia tecnica impiantistica</v>
      </c>
    </row>
    <row r="178" spans="1:8" s="376" customFormat="1" ht="25.5" x14ac:dyDescent="0.2">
      <c r="A178" s="487">
        <v>6.1</v>
      </c>
      <c r="B178" s="502">
        <v>151</v>
      </c>
      <c r="C178" s="490" t="s">
        <v>381</v>
      </c>
      <c r="D178" s="390" t="s">
        <v>434</v>
      </c>
      <c r="E178" s="391" t="s">
        <v>525</v>
      </c>
      <c r="F178" s="523" t="s">
        <v>1040</v>
      </c>
      <c r="G178" s="636" t="s">
        <v>1686</v>
      </c>
      <c r="H178" s="518" t="str">
        <f t="shared" si="9"/>
        <v>B.11  Consumatori di energia processi e produzione</v>
      </c>
    </row>
    <row r="179" spans="1:8" s="376" customFormat="1" ht="12.75" x14ac:dyDescent="0.2">
      <c r="A179" s="487">
        <v>6.1</v>
      </c>
      <c r="B179" s="502">
        <v>152</v>
      </c>
      <c r="C179" s="490" t="s">
        <v>381</v>
      </c>
      <c r="D179" s="390" t="s">
        <v>442</v>
      </c>
      <c r="E179" s="389" t="s">
        <v>21</v>
      </c>
      <c r="F179" s="523" t="s">
        <v>1041</v>
      </c>
      <c r="G179" s="636" t="s">
        <v>1687</v>
      </c>
      <c r="H179" s="518" t="str">
        <f t="shared" si="9"/>
        <v>N° edificio:</v>
      </c>
    </row>
    <row r="180" spans="1:8" s="376" customFormat="1" ht="12.75" x14ac:dyDescent="0.2">
      <c r="A180" s="487">
        <v>6.1</v>
      </c>
      <c r="B180" s="502">
        <v>153</v>
      </c>
      <c r="C180" s="490" t="s">
        <v>381</v>
      </c>
      <c r="D180" s="390" t="s">
        <v>443</v>
      </c>
      <c r="E180" s="389" t="s">
        <v>365</v>
      </c>
      <c r="F180" s="523" t="s">
        <v>1042</v>
      </c>
      <c r="G180" s="636" t="s">
        <v>1976</v>
      </c>
      <c r="H180" s="518" t="str">
        <f t="shared" si="9"/>
        <v>Denominazione edificio:</v>
      </c>
    </row>
    <row r="181" spans="1:8" s="376" customFormat="1" ht="12.75" x14ac:dyDescent="0.2">
      <c r="A181" s="487">
        <v>6.1</v>
      </c>
      <c r="B181" s="502">
        <v>154</v>
      </c>
      <c r="C181" s="490" t="s">
        <v>381</v>
      </c>
      <c r="D181" s="390" t="s">
        <v>444</v>
      </c>
      <c r="E181" s="389" t="s">
        <v>23</v>
      </c>
      <c r="F181" s="523" t="s">
        <v>1043</v>
      </c>
      <c r="G181" s="636" t="s">
        <v>1688</v>
      </c>
      <c r="H181" s="518" t="str">
        <f t="shared" si="9"/>
        <v>Numero di piani:</v>
      </c>
    </row>
    <row r="182" spans="1:8" s="376" customFormat="1" ht="12.75" x14ac:dyDescent="0.2">
      <c r="A182" s="487">
        <v>6.1</v>
      </c>
      <c r="B182" s="502">
        <v>155</v>
      </c>
      <c r="C182" s="490" t="s">
        <v>381</v>
      </c>
      <c r="D182" s="390" t="s">
        <v>445</v>
      </c>
      <c r="E182" s="389" t="s">
        <v>26</v>
      </c>
      <c r="F182" s="523" t="s">
        <v>1044</v>
      </c>
      <c r="G182" s="636" t="s">
        <v>1689</v>
      </c>
      <c r="H182" s="518" t="str">
        <f t="shared" si="9"/>
        <v>Superfici di piano:</v>
      </c>
    </row>
    <row r="183" spans="1:8" s="376" customFormat="1" ht="12.75" x14ac:dyDescent="0.2">
      <c r="A183" s="487">
        <v>6.1</v>
      </c>
      <c r="B183" s="626">
        <v>156.1</v>
      </c>
      <c r="C183" s="490" t="s">
        <v>381</v>
      </c>
      <c r="D183" s="390" t="s">
        <v>446</v>
      </c>
      <c r="E183" s="389" t="s">
        <v>29</v>
      </c>
      <c r="F183" s="523" t="s">
        <v>1045</v>
      </c>
      <c r="G183" s="636" t="s">
        <v>1690</v>
      </c>
      <c r="H183" s="518" t="str">
        <f t="shared" si="9"/>
        <v>Tipi di utilizzo:</v>
      </c>
    </row>
    <row r="184" spans="1:8" s="376" customFormat="1" ht="12.75" x14ac:dyDescent="0.2">
      <c r="A184" s="487">
        <v>6.1</v>
      </c>
      <c r="B184" s="626">
        <v>156.19999999999999</v>
      </c>
      <c r="C184" s="490" t="s">
        <v>381</v>
      </c>
      <c r="D184" s="390" t="s">
        <v>1458</v>
      </c>
      <c r="E184" s="389" t="s">
        <v>1459</v>
      </c>
      <c r="F184" s="523" t="s">
        <v>1496</v>
      </c>
      <c r="G184" s="636" t="s">
        <v>1691</v>
      </c>
      <c r="H184" s="518" t="str">
        <f t="shared" ref="H184" si="10">IF(Sprache="DE",E184,IF(Sprache="FR",F184,IF(Sprache="IT",G184,"Fehler: Sprache wählen")))</f>
        <v>Esempi di tipo di utilizzo:</v>
      </c>
    </row>
    <row r="185" spans="1:8" s="376" customFormat="1" ht="89.25" x14ac:dyDescent="0.2">
      <c r="A185" s="487">
        <v>6.1</v>
      </c>
      <c r="B185" s="626">
        <v>156.19999999999999</v>
      </c>
      <c r="C185" s="490" t="s">
        <v>381</v>
      </c>
      <c r="D185" s="390" t="s">
        <v>1458</v>
      </c>
      <c r="E185" s="468" t="s">
        <v>1460</v>
      </c>
      <c r="F185" s="620" t="s">
        <v>1497</v>
      </c>
      <c r="G185" s="678" t="s">
        <v>1692</v>
      </c>
      <c r="H185" s="518" t="str">
        <f t="shared" ref="H185" si="11">IF(Sprache="DE",E185,IF(Sprache="FR",F185,IF(Sprache="IT",G185,"Fehler: Sprache wählen")))</f>
        <v>- Ufficio
- Produzione
- Magazzino
- Cucina
- Ristorante
- Locale frigorifero
ecc.</v>
      </c>
    </row>
    <row r="186" spans="1:8" s="376" customFormat="1" ht="12.75" x14ac:dyDescent="0.2">
      <c r="A186" s="487">
        <v>6.1</v>
      </c>
      <c r="B186" s="502">
        <v>157</v>
      </c>
      <c r="C186" s="490" t="s">
        <v>381</v>
      </c>
      <c r="D186" s="390" t="s">
        <v>447</v>
      </c>
      <c r="E186" s="389" t="s">
        <v>30</v>
      </c>
      <c r="F186" s="523" t="s">
        <v>1046</v>
      </c>
      <c r="G186" s="636" t="s">
        <v>1977</v>
      </c>
      <c r="H186" s="518" t="str">
        <f>IF(Sprache="DE",E186,IF(Sprache="FR",F186,IF(Sprache="IT",G186,"Fehler: Sprache wählen")))</f>
        <v>Anno di costruzione:</v>
      </c>
    </row>
    <row r="187" spans="1:8" s="376" customFormat="1" ht="12.75" x14ac:dyDescent="0.2">
      <c r="A187" s="487">
        <v>6.1</v>
      </c>
      <c r="B187" s="502">
        <v>158</v>
      </c>
      <c r="C187" s="490" t="s">
        <v>381</v>
      </c>
      <c r="D187" s="390" t="s">
        <v>448</v>
      </c>
      <c r="E187" s="389" t="s">
        <v>1461</v>
      </c>
      <c r="F187" s="523" t="s">
        <v>1462</v>
      </c>
      <c r="G187" s="636" t="s">
        <v>1978</v>
      </c>
      <c r="H187" s="518" t="str">
        <f t="shared" si="9"/>
        <v>Risanam./ampliam.:</v>
      </c>
    </row>
    <row r="188" spans="1:8" s="376" customFormat="1" ht="12.75" x14ac:dyDescent="0.2">
      <c r="A188" s="487">
        <v>6.1</v>
      </c>
      <c r="B188" s="502">
        <v>158</v>
      </c>
      <c r="C188" s="490" t="s">
        <v>381</v>
      </c>
      <c r="D188" s="390" t="s">
        <v>389</v>
      </c>
      <c r="E188" s="389" t="s">
        <v>1461</v>
      </c>
      <c r="F188" s="523" t="s">
        <v>1462</v>
      </c>
      <c r="G188" s="636" t="s">
        <v>1693</v>
      </c>
      <c r="H188" s="518" t="str">
        <f t="shared" ref="H188:H189" si="12">IF(Sprache="DE",E188,IF(Sprache="FR",F188,IF(Sprache="IT",G188,"Fehler: Sprache wählen")))</f>
        <v>Risanamenti/ampliamenti:</v>
      </c>
    </row>
    <row r="189" spans="1:8" s="376" customFormat="1" ht="63.75" x14ac:dyDescent="0.2">
      <c r="A189" s="487">
        <v>6.1</v>
      </c>
      <c r="B189" s="502">
        <v>158</v>
      </c>
      <c r="C189" s="490" t="s">
        <v>381</v>
      </c>
      <c r="D189" s="390" t="s">
        <v>389</v>
      </c>
      <c r="E189" s="389" t="s">
        <v>1467</v>
      </c>
      <c r="F189" s="523" t="s">
        <v>1498</v>
      </c>
      <c r="G189" s="636" t="s">
        <v>1694</v>
      </c>
      <c r="H189" s="518" t="str">
        <f t="shared" si="12"/>
        <v xml:space="preserve">Indicare l’anno e il tipo di risanamento/ampliamento.
Esempi:
- 1990: Sostituzione delle finestre Produzione
- 2005: Ampliamento 1° piano (Ufficio)
</v>
      </c>
    </row>
    <row r="190" spans="1:8" s="376" customFormat="1" ht="12.75" x14ac:dyDescent="0.2">
      <c r="A190" s="487">
        <v>6.1</v>
      </c>
      <c r="B190" s="502">
        <v>159</v>
      </c>
      <c r="C190" s="490" t="s">
        <v>381</v>
      </c>
      <c r="D190" s="390" t="s">
        <v>449</v>
      </c>
      <c r="E190" s="389" t="s">
        <v>1463</v>
      </c>
      <c r="F190" s="523" t="s">
        <v>1464</v>
      </c>
      <c r="G190" s="636" t="s">
        <v>1695</v>
      </c>
      <c r="H190" s="518" t="str">
        <f t="shared" si="9"/>
        <v>Tipo di involucro edilizio:</v>
      </c>
    </row>
    <row r="191" spans="1:8" s="376" customFormat="1" ht="12.75" x14ac:dyDescent="0.2">
      <c r="A191" s="487">
        <v>6.1</v>
      </c>
      <c r="B191" s="502">
        <v>160</v>
      </c>
      <c r="C191" s="490" t="s">
        <v>381</v>
      </c>
      <c r="D191" s="390" t="s">
        <v>450</v>
      </c>
      <c r="E191" s="389" t="s">
        <v>31</v>
      </c>
      <c r="F191" s="523" t="s">
        <v>1047</v>
      </c>
      <c r="G191" s="636" t="s">
        <v>1696</v>
      </c>
      <c r="H191" s="518" t="str">
        <f t="shared" si="9"/>
        <v>Valori U:</v>
      </c>
    </row>
    <row r="192" spans="1:8" s="376" customFormat="1" ht="12.75" x14ac:dyDescent="0.2">
      <c r="A192" s="487">
        <v>6.1</v>
      </c>
      <c r="B192" s="502">
        <v>161</v>
      </c>
      <c r="C192" s="490" t="s">
        <v>381</v>
      </c>
      <c r="D192" s="390" t="s">
        <v>452</v>
      </c>
      <c r="E192" s="389" t="s">
        <v>370</v>
      </c>
      <c r="F192" s="523" t="s">
        <v>1048</v>
      </c>
      <c r="G192" s="636" t="s">
        <v>1697</v>
      </c>
      <c r="H192" s="518" t="str">
        <f t="shared" si="9"/>
        <v>Impianto</v>
      </c>
    </row>
    <row r="193" spans="1:8" s="376" customFormat="1" ht="12.75" x14ac:dyDescent="0.2">
      <c r="A193" s="487">
        <v>6.1</v>
      </c>
      <c r="B193" s="502">
        <v>162</v>
      </c>
      <c r="C193" s="490" t="s">
        <v>381</v>
      </c>
      <c r="D193" s="390" t="s">
        <v>526</v>
      </c>
      <c r="E193" s="391" t="s">
        <v>27</v>
      </c>
      <c r="F193" s="523" t="s">
        <v>1049</v>
      </c>
      <c r="G193" s="636" t="s">
        <v>1698</v>
      </c>
      <c r="H193" s="518" t="str">
        <f t="shared" si="9"/>
        <v>Superficie utile lorda</v>
      </c>
    </row>
    <row r="194" spans="1:8" s="376" customFormat="1" ht="12.75" x14ac:dyDescent="0.2">
      <c r="A194" s="487">
        <v>6.1</v>
      </c>
      <c r="B194" s="502">
        <v>163</v>
      </c>
      <c r="C194" s="490" t="s">
        <v>381</v>
      </c>
      <c r="D194" s="390" t="s">
        <v>530</v>
      </c>
      <c r="E194" s="391" t="s">
        <v>32</v>
      </c>
      <c r="F194" s="523" t="s">
        <v>1050</v>
      </c>
      <c r="G194" s="636" t="s">
        <v>1699</v>
      </c>
      <c r="H194" s="518" t="str">
        <f t="shared" si="9"/>
        <v>Parete esterna</v>
      </c>
    </row>
    <row r="195" spans="1:8" s="376" customFormat="1" ht="12.75" x14ac:dyDescent="0.2">
      <c r="A195" s="487">
        <v>6.1</v>
      </c>
      <c r="B195" s="502">
        <v>164</v>
      </c>
      <c r="C195" s="490" t="s">
        <v>381</v>
      </c>
      <c r="D195" s="390" t="s">
        <v>531</v>
      </c>
      <c r="E195" s="389" t="s">
        <v>24</v>
      </c>
      <c r="F195" s="523" t="s">
        <v>1429</v>
      </c>
      <c r="G195" s="636" t="s">
        <v>1700</v>
      </c>
      <c r="H195" s="518" t="str">
        <f t="shared" si="9"/>
        <v xml:space="preserve"> Piani superiori</v>
      </c>
    </row>
    <row r="196" spans="1:8" s="376" customFormat="1" ht="12.75" x14ac:dyDescent="0.2">
      <c r="A196" s="487">
        <v>6.1</v>
      </c>
      <c r="B196" s="502">
        <v>165</v>
      </c>
      <c r="C196" s="490" t="s">
        <v>381</v>
      </c>
      <c r="D196" s="390" t="s">
        <v>532</v>
      </c>
      <c r="E196" s="389" t="s">
        <v>38</v>
      </c>
      <c r="F196" s="523" t="s">
        <v>1051</v>
      </c>
      <c r="G196" s="636" t="s">
        <v>1701</v>
      </c>
      <c r="H196" s="518" t="str">
        <f t="shared" si="9"/>
        <v>Dati tecnici</v>
      </c>
    </row>
    <row r="197" spans="1:8" s="376" customFormat="1" ht="12.75" x14ac:dyDescent="0.2">
      <c r="A197" s="487">
        <v>6.1</v>
      </c>
      <c r="B197" s="502">
        <v>166</v>
      </c>
      <c r="C197" s="490" t="s">
        <v>381</v>
      </c>
      <c r="D197" s="390" t="s">
        <v>533</v>
      </c>
      <c r="E197" s="389" t="s">
        <v>893</v>
      </c>
      <c r="F197" s="523" t="s">
        <v>1052</v>
      </c>
      <c r="G197" s="636" t="s">
        <v>1702</v>
      </c>
      <c r="H197" s="518" t="str">
        <f t="shared" si="9"/>
        <v xml:space="preserve"> m² SUL</v>
      </c>
    </row>
    <row r="198" spans="1:8" s="376" customFormat="1" ht="12.75" x14ac:dyDescent="0.2">
      <c r="A198" s="487">
        <v>6.1</v>
      </c>
      <c r="B198" s="502">
        <v>167</v>
      </c>
      <c r="C198" s="490" t="s">
        <v>381</v>
      </c>
      <c r="D198" s="390" t="s">
        <v>534</v>
      </c>
      <c r="E198" s="389" t="s">
        <v>33</v>
      </c>
      <c r="F198" s="523" t="s">
        <v>1053</v>
      </c>
      <c r="G198" s="636" t="s">
        <v>1703</v>
      </c>
      <c r="H198" s="518" t="str">
        <f t="shared" si="9"/>
        <v xml:space="preserve"> Finestre</v>
      </c>
    </row>
    <row r="199" spans="1:8" s="376" customFormat="1" ht="12.75" x14ac:dyDescent="0.2">
      <c r="A199" s="487">
        <v>6.1</v>
      </c>
      <c r="B199" s="502">
        <v>168</v>
      </c>
      <c r="C199" s="490" t="s">
        <v>381</v>
      </c>
      <c r="D199" s="390" t="s">
        <v>535</v>
      </c>
      <c r="E199" s="389" t="s">
        <v>25</v>
      </c>
      <c r="F199" s="523" t="s">
        <v>1054</v>
      </c>
      <c r="G199" s="636" t="s">
        <v>1704</v>
      </c>
      <c r="H199" s="518" t="str">
        <f t="shared" si="9"/>
        <v xml:space="preserve"> Piani interrati</v>
      </c>
    </row>
    <row r="200" spans="1:8" s="376" customFormat="1" ht="12.75" x14ac:dyDescent="0.2">
      <c r="A200" s="487">
        <v>6.1</v>
      </c>
      <c r="B200" s="502">
        <v>169</v>
      </c>
      <c r="C200" s="490" t="s">
        <v>381</v>
      </c>
      <c r="D200" s="390" t="s">
        <v>536</v>
      </c>
      <c r="E200" s="389" t="s">
        <v>364</v>
      </c>
      <c r="F200" s="523" t="s">
        <v>364</v>
      </c>
      <c r="G200" s="636" t="s">
        <v>1705</v>
      </c>
      <c r="H200" s="518" t="str">
        <f t="shared" si="9"/>
        <v>Indirizzo:</v>
      </c>
    </row>
    <row r="201" spans="1:8" s="376" customFormat="1" ht="12.75" customHeight="1" x14ac:dyDescent="0.2">
      <c r="A201" s="487">
        <v>6.1</v>
      </c>
      <c r="B201" s="502">
        <v>170</v>
      </c>
      <c r="C201" s="490" t="s">
        <v>381</v>
      </c>
      <c r="D201" s="390" t="s">
        <v>537</v>
      </c>
      <c r="E201" s="389" t="s">
        <v>907</v>
      </c>
      <c r="F201" s="523" t="s">
        <v>1052</v>
      </c>
      <c r="G201" s="636" t="s">
        <v>1702</v>
      </c>
      <c r="H201" s="518" t="str">
        <f t="shared" si="9"/>
        <v xml:space="preserve"> m² SUL</v>
      </c>
    </row>
    <row r="202" spans="1:8" s="376" customFormat="1" ht="12.75" x14ac:dyDescent="0.2">
      <c r="A202" s="487">
        <v>6.1</v>
      </c>
      <c r="B202" s="502">
        <v>171</v>
      </c>
      <c r="C202" s="490" t="s">
        <v>381</v>
      </c>
      <c r="D202" s="390" t="s">
        <v>538</v>
      </c>
      <c r="E202" s="389" t="s">
        <v>366</v>
      </c>
      <c r="F202" s="523" t="s">
        <v>1327</v>
      </c>
      <c r="G202" s="636" t="s">
        <v>1706</v>
      </c>
      <c r="H202" s="518" t="str">
        <f t="shared" si="9"/>
        <v>Protezione solare:</v>
      </c>
    </row>
    <row r="203" spans="1:8" s="376" customFormat="1" ht="12.75" x14ac:dyDescent="0.2">
      <c r="A203" s="487">
        <v>6.1</v>
      </c>
      <c r="B203" s="502">
        <v>172</v>
      </c>
      <c r="C203" s="490" t="s">
        <v>381</v>
      </c>
      <c r="D203" s="390" t="s">
        <v>539</v>
      </c>
      <c r="E203" s="389" t="s">
        <v>34</v>
      </c>
      <c r="F203" s="523" t="s">
        <v>1055</v>
      </c>
      <c r="G203" s="636" t="s">
        <v>1707</v>
      </c>
      <c r="H203" s="518" t="str">
        <f t="shared" si="9"/>
        <v xml:space="preserve"> Pavimento verso «non riscaldato»</v>
      </c>
    </row>
    <row r="204" spans="1:8" s="376" customFormat="1" ht="12.75" x14ac:dyDescent="0.2">
      <c r="A204" s="487">
        <v>6.1</v>
      </c>
      <c r="B204" s="502">
        <v>173</v>
      </c>
      <c r="C204" s="490" t="s">
        <v>381</v>
      </c>
      <c r="D204" s="390" t="s">
        <v>540</v>
      </c>
      <c r="E204" s="389" t="s">
        <v>368</v>
      </c>
      <c r="F204" s="523" t="s">
        <v>1056</v>
      </c>
      <c r="G204" s="636" t="s">
        <v>1708</v>
      </c>
      <c r="H204" s="518" t="str">
        <f t="shared" si="9"/>
        <v>Potenza [kW]</v>
      </c>
    </row>
    <row r="205" spans="1:8" s="376" customFormat="1" ht="12.75" x14ac:dyDescent="0.2">
      <c r="A205" s="487">
        <v>6.1</v>
      </c>
      <c r="B205" s="502">
        <v>174</v>
      </c>
      <c r="C205" s="490" t="s">
        <v>381</v>
      </c>
      <c r="D205" s="390" t="s">
        <v>541</v>
      </c>
      <c r="E205" s="389" t="s">
        <v>28</v>
      </c>
      <c r="F205" s="523" t="s">
        <v>1456</v>
      </c>
      <c r="G205" s="636" t="s">
        <v>1709</v>
      </c>
      <c r="H205" s="518" t="str">
        <f t="shared" si="9"/>
        <v>Superficie di piano riscaldata</v>
      </c>
    </row>
    <row r="206" spans="1:8" s="376" customFormat="1" ht="25.5" x14ac:dyDescent="0.2">
      <c r="A206" s="487">
        <v>6.1</v>
      </c>
      <c r="B206" s="626">
        <v>175.1</v>
      </c>
      <c r="C206" s="490" t="s">
        <v>381</v>
      </c>
      <c r="D206" s="390" t="s">
        <v>542</v>
      </c>
      <c r="E206" s="389" t="s">
        <v>1465</v>
      </c>
      <c r="F206" s="523" t="s">
        <v>1466</v>
      </c>
      <c r="G206" s="636" t="s">
        <v>1710</v>
      </c>
      <c r="H206" s="518" t="str">
        <f t="shared" si="9"/>
        <v>Ore di funzion. 
[h/a]</v>
      </c>
    </row>
    <row r="207" spans="1:8" s="376" customFormat="1" ht="12.75" x14ac:dyDescent="0.2">
      <c r="A207" s="487">
        <v>6.1</v>
      </c>
      <c r="B207" s="626">
        <v>175.2</v>
      </c>
      <c r="C207" s="490" t="s">
        <v>381</v>
      </c>
      <c r="D207" s="390" t="s">
        <v>1418</v>
      </c>
      <c r="E207" s="389" t="s">
        <v>1473</v>
      </c>
      <c r="F207" s="523" t="s">
        <v>1499</v>
      </c>
      <c r="G207" s="636" t="s">
        <v>1711</v>
      </c>
      <c r="H207" s="518" t="str">
        <f t="shared" ref="H207" si="13">IF(Sprache="DE",E207,IF(Sprache="FR",F207,IF(Sprache="IT",G207,"Fehler: Sprache wählen")))</f>
        <v>RdC</v>
      </c>
    </row>
    <row r="208" spans="1:8" s="376" customFormat="1" ht="12.75" customHeight="1" x14ac:dyDescent="0.2">
      <c r="A208" s="487">
        <v>6.1</v>
      </c>
      <c r="B208" s="502">
        <v>176</v>
      </c>
      <c r="C208" s="490" t="s">
        <v>381</v>
      </c>
      <c r="D208" s="390" t="s">
        <v>543</v>
      </c>
      <c r="E208" s="389" t="s">
        <v>907</v>
      </c>
      <c r="F208" s="392" t="s">
        <v>1052</v>
      </c>
      <c r="G208" s="392" t="s">
        <v>1702</v>
      </c>
      <c r="H208" s="393" t="str">
        <f t="shared" si="9"/>
        <v xml:space="preserve"> m² SUL</v>
      </c>
    </row>
    <row r="209" spans="1:8" s="376" customFormat="1" ht="12.75" x14ac:dyDescent="0.2">
      <c r="A209" s="487">
        <v>6.1</v>
      </c>
      <c r="B209" s="502">
        <v>177</v>
      </c>
      <c r="C209" s="490" t="s">
        <v>381</v>
      </c>
      <c r="D209" s="390" t="s">
        <v>544</v>
      </c>
      <c r="E209" s="389" t="s">
        <v>369</v>
      </c>
      <c r="F209" s="523" t="s">
        <v>1328</v>
      </c>
      <c r="G209" s="636" t="s">
        <v>1712</v>
      </c>
      <c r="H209" s="518" t="str">
        <f t="shared" si="9"/>
        <v>Anno di costruzione</v>
      </c>
    </row>
    <row r="210" spans="1:8" s="376" customFormat="1" ht="12.75" customHeight="1" x14ac:dyDescent="0.2">
      <c r="A210" s="487">
        <v>6.1</v>
      </c>
      <c r="B210" s="502">
        <v>178</v>
      </c>
      <c r="C210" s="490" t="s">
        <v>381</v>
      </c>
      <c r="D210" s="390" t="s">
        <v>545</v>
      </c>
      <c r="E210" s="389" t="s">
        <v>39</v>
      </c>
      <c r="F210" s="392" t="s">
        <v>1427</v>
      </c>
      <c r="G210" s="392" t="s">
        <v>1587</v>
      </c>
      <c r="H210" s="393" t="str">
        <f t="shared" si="9"/>
        <v>Stato</v>
      </c>
    </row>
    <row r="211" spans="1:8" s="376" customFormat="1" ht="38.25" x14ac:dyDescent="0.2">
      <c r="A211" s="487">
        <v>6.1</v>
      </c>
      <c r="B211" s="502">
        <v>179</v>
      </c>
      <c r="C211" s="490" t="s">
        <v>381</v>
      </c>
      <c r="D211" s="390" t="s">
        <v>546</v>
      </c>
      <c r="E211" s="389" t="s">
        <v>35</v>
      </c>
      <c r="F211" s="523" t="s">
        <v>1070</v>
      </c>
      <c r="G211" s="636" t="s">
        <v>1713</v>
      </c>
      <c r="H211" s="518" t="str">
        <f t="shared" si="9"/>
        <v xml:space="preserve">Tetto
</v>
      </c>
    </row>
    <row r="212" spans="1:8" s="376" customFormat="1" ht="25.5" x14ac:dyDescent="0.2">
      <c r="A212" s="487">
        <v>6.1</v>
      </c>
      <c r="B212" s="502">
        <v>180</v>
      </c>
      <c r="C212" s="490" t="s">
        <v>381</v>
      </c>
      <c r="D212" s="390" t="s">
        <v>547</v>
      </c>
      <c r="E212" s="389" t="s">
        <v>1471</v>
      </c>
      <c r="F212" s="523" t="s">
        <v>1472</v>
      </c>
      <c r="G212" s="636" t="s">
        <v>1979</v>
      </c>
      <c r="H212" s="518" t="str">
        <f t="shared" si="9"/>
        <v>Obbligo di 
risanam.</v>
      </c>
    </row>
    <row r="213" spans="1:8" s="376" customFormat="1" ht="12.75" customHeight="1" x14ac:dyDescent="0.2">
      <c r="A213" s="487">
        <v>6.1</v>
      </c>
      <c r="B213" s="502">
        <v>181</v>
      </c>
      <c r="C213" s="490" t="s">
        <v>381</v>
      </c>
      <c r="D213" s="390" t="s">
        <v>548</v>
      </c>
      <c r="E213" s="389" t="s">
        <v>907</v>
      </c>
      <c r="F213" s="392" t="s">
        <v>1052</v>
      </c>
      <c r="G213" s="392" t="s">
        <v>1702</v>
      </c>
      <c r="H213" s="393" t="str">
        <f t="shared" si="9"/>
        <v xml:space="preserve"> m² SUL</v>
      </c>
    </row>
    <row r="214" spans="1:8" s="376" customFormat="1" ht="12.75" customHeight="1" x14ac:dyDescent="0.2">
      <c r="A214" s="487">
        <v>6.1</v>
      </c>
      <c r="B214" s="502">
        <v>182</v>
      </c>
      <c r="C214" s="490" t="s">
        <v>381</v>
      </c>
      <c r="D214" s="390" t="s">
        <v>549</v>
      </c>
      <c r="E214" s="389" t="s">
        <v>907</v>
      </c>
      <c r="F214" s="392" t="s">
        <v>1052</v>
      </c>
      <c r="G214" s="392" t="s">
        <v>1702</v>
      </c>
      <c r="H214" s="393" t="str">
        <f t="shared" si="9"/>
        <v xml:space="preserve"> m² SUL</v>
      </c>
    </row>
    <row r="215" spans="1:8" s="376" customFormat="1" ht="12.75" x14ac:dyDescent="0.2">
      <c r="A215" s="487">
        <v>6.1</v>
      </c>
      <c r="B215" s="502">
        <v>183</v>
      </c>
      <c r="C215" s="490" t="s">
        <v>381</v>
      </c>
      <c r="D215" s="390" t="s">
        <v>550</v>
      </c>
      <c r="E215" s="389" t="s">
        <v>40</v>
      </c>
      <c r="F215" s="523" t="s">
        <v>1057</v>
      </c>
      <c r="G215" s="636" t="s">
        <v>1714</v>
      </c>
      <c r="H215" s="518" t="str">
        <f t="shared" si="9"/>
        <v>Schema (allegato)</v>
      </c>
    </row>
    <row r="216" spans="1:8" s="376" customFormat="1" ht="17.100000000000001" customHeight="1" x14ac:dyDescent="0.2">
      <c r="A216" s="494">
        <v>7</v>
      </c>
      <c r="B216" s="505">
        <v>184</v>
      </c>
      <c r="C216" s="493" t="s">
        <v>382</v>
      </c>
      <c r="D216" s="399"/>
      <c r="E216" s="415"/>
      <c r="F216" s="400"/>
      <c r="G216" s="400"/>
      <c r="H216" s="402"/>
    </row>
    <row r="217" spans="1:8" s="376" customFormat="1" ht="12.75" customHeight="1" x14ac:dyDescent="0.2">
      <c r="A217" s="487">
        <v>7.1</v>
      </c>
      <c r="B217" s="502">
        <v>185</v>
      </c>
      <c r="C217" s="490" t="s">
        <v>382</v>
      </c>
      <c r="D217" s="390" t="s">
        <v>374</v>
      </c>
      <c r="E217" s="391" t="s">
        <v>208</v>
      </c>
      <c r="F217" s="392" t="s">
        <v>945</v>
      </c>
      <c r="G217" s="392" t="s">
        <v>1568</v>
      </c>
      <c r="H217" s="393" t="str">
        <f t="shared" ref="H217:H258" si="14">IF(Sprache="DE",E217,IF(Sprache="FR",F217,IF(Sprache="IT",G217,"Fehler: Sprache wählen")))</f>
        <v>Formulario C</v>
      </c>
    </row>
    <row r="218" spans="1:8" s="376" customFormat="1" ht="12.75" customHeight="1" x14ac:dyDescent="0.2">
      <c r="A218" s="487">
        <v>7.1</v>
      </c>
      <c r="B218" s="502">
        <v>186</v>
      </c>
      <c r="C218" s="490" t="s">
        <v>382</v>
      </c>
      <c r="D218" s="390" t="s">
        <v>404</v>
      </c>
      <c r="E218" s="389" t="s">
        <v>207</v>
      </c>
      <c r="F218" s="392" t="s">
        <v>993</v>
      </c>
      <c r="G218" s="392" t="s">
        <v>1642</v>
      </c>
      <c r="H218" s="393" t="str">
        <f t="shared" si="14"/>
        <v>Indicazioni sul prelievo di energia finale</v>
      </c>
    </row>
    <row r="219" spans="1:8" s="376" customFormat="1" ht="12.75" x14ac:dyDescent="0.2">
      <c r="A219" s="487">
        <v>7.1</v>
      </c>
      <c r="B219" s="502">
        <v>187</v>
      </c>
      <c r="C219" s="490" t="s">
        <v>382</v>
      </c>
      <c r="D219" s="390" t="s">
        <v>407</v>
      </c>
      <c r="E219" s="389" t="s">
        <v>298</v>
      </c>
      <c r="F219" s="523" t="s">
        <v>1058</v>
      </c>
      <c r="G219" s="636" t="s">
        <v>1715</v>
      </c>
      <c r="H219" s="518" t="str">
        <f t="shared" si="14"/>
        <v>C.1 Indicazioni sul prelievo assoluto di energia finale</v>
      </c>
    </row>
    <row r="220" spans="1:8" s="376" customFormat="1" ht="12.75" x14ac:dyDescent="0.2">
      <c r="A220" s="487">
        <v>7.1</v>
      </c>
      <c r="B220" s="502">
        <v>188</v>
      </c>
      <c r="C220" s="490" t="s">
        <v>382</v>
      </c>
      <c r="D220" s="390" t="s">
        <v>408</v>
      </c>
      <c r="E220" s="389" t="s">
        <v>306</v>
      </c>
      <c r="F220" s="523" t="s">
        <v>1059</v>
      </c>
      <c r="G220" s="636" t="s">
        <v>1716</v>
      </c>
      <c r="H220" s="518" t="str">
        <f t="shared" si="14"/>
        <v>Anno civile concluso più recente:</v>
      </c>
    </row>
    <row r="221" spans="1:8" s="376" customFormat="1" ht="12.75" x14ac:dyDescent="0.2">
      <c r="A221" s="487">
        <v>7.1</v>
      </c>
      <c r="B221" s="502">
        <v>189</v>
      </c>
      <c r="C221" s="490" t="s">
        <v>382</v>
      </c>
      <c r="D221" s="390" t="s">
        <v>412</v>
      </c>
      <c r="E221" s="389" t="s">
        <v>910</v>
      </c>
      <c r="F221" s="523" t="s">
        <v>1430</v>
      </c>
      <c r="G221" s="636" t="s">
        <v>1717</v>
      </c>
      <c r="H221" s="518" t="str">
        <f t="shared" si="14"/>
        <v>Energia termica ¹⁾:</v>
      </c>
    </row>
    <row r="222" spans="1:8" s="376" customFormat="1" ht="12.75" customHeight="1" x14ac:dyDescent="0.2">
      <c r="A222" s="487">
        <v>7.1</v>
      </c>
      <c r="B222" s="502">
        <v>190</v>
      </c>
      <c r="C222" s="490" t="s">
        <v>382</v>
      </c>
      <c r="D222" s="390" t="s">
        <v>553</v>
      </c>
      <c r="E222" s="389" t="s">
        <v>137</v>
      </c>
      <c r="F222" s="392" t="s">
        <v>960</v>
      </c>
      <c r="G222" s="392" t="s">
        <v>1592</v>
      </c>
      <c r="H222" s="393" t="str">
        <f t="shared" si="14"/>
        <v>O</v>
      </c>
    </row>
    <row r="223" spans="1:8" s="376" customFormat="1" ht="12.75" customHeight="1" x14ac:dyDescent="0.2">
      <c r="A223" s="487">
        <v>7.1</v>
      </c>
      <c r="B223" s="502">
        <v>191</v>
      </c>
      <c r="C223" s="490" t="s">
        <v>382</v>
      </c>
      <c r="D223" s="390" t="s">
        <v>554</v>
      </c>
      <c r="E223" s="389" t="s">
        <v>138</v>
      </c>
      <c r="F223" s="392" t="s">
        <v>138</v>
      </c>
      <c r="G223" s="392" t="s">
        <v>138</v>
      </c>
      <c r="H223" s="393" t="str">
        <f t="shared" si="14"/>
        <v>G</v>
      </c>
    </row>
    <row r="224" spans="1:8" s="376" customFormat="1" ht="12.75" customHeight="1" x14ac:dyDescent="0.2">
      <c r="A224" s="487">
        <v>7.1</v>
      </c>
      <c r="B224" s="502">
        <v>192</v>
      </c>
      <c r="C224" s="490" t="s">
        <v>382</v>
      </c>
      <c r="D224" s="390" t="s">
        <v>555</v>
      </c>
      <c r="E224" s="389" t="s">
        <v>139</v>
      </c>
      <c r="F224" s="392" t="s">
        <v>961</v>
      </c>
      <c r="G224" s="392" t="s">
        <v>1593</v>
      </c>
      <c r="H224" s="393" t="str">
        <f t="shared" si="14"/>
        <v>T</v>
      </c>
    </row>
    <row r="225" spans="1:8" s="376" customFormat="1" ht="12.75" customHeight="1" x14ac:dyDescent="0.2">
      <c r="A225" s="487">
        <v>7.1</v>
      </c>
      <c r="B225" s="502">
        <v>193</v>
      </c>
      <c r="C225" s="490" t="s">
        <v>382</v>
      </c>
      <c r="D225" s="390" t="s">
        <v>556</v>
      </c>
      <c r="E225" s="389" t="s">
        <v>140</v>
      </c>
      <c r="F225" s="392" t="s">
        <v>962</v>
      </c>
      <c r="G225" s="392" t="s">
        <v>1594</v>
      </c>
      <c r="H225" s="393" t="str">
        <f t="shared" si="14"/>
        <v>L</v>
      </c>
    </row>
    <row r="226" spans="1:8" s="376" customFormat="1" ht="12.75" customHeight="1" x14ac:dyDescent="0.2">
      <c r="A226" s="487">
        <v>7.1</v>
      </c>
      <c r="B226" s="502">
        <v>194</v>
      </c>
      <c r="C226" s="490" t="s">
        <v>382</v>
      </c>
      <c r="D226" s="390" t="s">
        <v>557</v>
      </c>
      <c r="E226" s="389" t="s">
        <v>141</v>
      </c>
      <c r="F226" s="392" t="s">
        <v>963</v>
      </c>
      <c r="G226" s="392" t="s">
        <v>963</v>
      </c>
      <c r="H226" s="393" t="str">
        <f t="shared" si="14"/>
        <v>A</v>
      </c>
    </row>
    <row r="227" spans="1:8" s="376" customFormat="1" ht="12.75" x14ac:dyDescent="0.2">
      <c r="A227" s="487">
        <v>7.1</v>
      </c>
      <c r="B227" s="502">
        <v>195</v>
      </c>
      <c r="C227" s="490" t="s">
        <v>382</v>
      </c>
      <c r="D227" s="390" t="s">
        <v>418</v>
      </c>
      <c r="E227" s="389" t="s">
        <v>136</v>
      </c>
      <c r="F227" s="523" t="s">
        <v>1060</v>
      </c>
      <c r="G227" s="636" t="s">
        <v>1718</v>
      </c>
      <c r="H227" s="518" t="str">
        <f t="shared" si="14"/>
        <v>Totale energia termica</v>
      </c>
    </row>
    <row r="228" spans="1:8" s="376" customFormat="1" ht="12.75" customHeight="1" x14ac:dyDescent="0.2">
      <c r="A228" s="487">
        <v>7.1</v>
      </c>
      <c r="B228" s="502">
        <v>196</v>
      </c>
      <c r="C228" s="490" t="s">
        <v>382</v>
      </c>
      <c r="D228" s="390" t="s">
        <v>558</v>
      </c>
      <c r="E228" s="389" t="s">
        <v>97</v>
      </c>
      <c r="F228" s="392" t="s">
        <v>97</v>
      </c>
      <c r="G228" s="392" t="s">
        <v>97</v>
      </c>
      <c r="H228" s="393" t="str">
        <f t="shared" si="14"/>
        <v>E</v>
      </c>
    </row>
    <row r="229" spans="1:8" s="376" customFormat="1" ht="12.75" x14ac:dyDescent="0.2">
      <c r="A229" s="487">
        <v>7.1</v>
      </c>
      <c r="B229" s="502">
        <v>197</v>
      </c>
      <c r="C229" s="490" t="s">
        <v>382</v>
      </c>
      <c r="D229" s="390" t="s">
        <v>424</v>
      </c>
      <c r="E229" s="389" t="s">
        <v>101</v>
      </c>
      <c r="F229" s="523" t="s">
        <v>1061</v>
      </c>
      <c r="G229" s="636" t="s">
        <v>1719</v>
      </c>
      <c r="H229" s="518" t="str">
        <f t="shared" si="14"/>
        <v>Prelievo annuo di energia finale non ponderato</v>
      </c>
    </row>
    <row r="230" spans="1:8" s="376" customFormat="1" ht="12.75" x14ac:dyDescent="0.2">
      <c r="A230" s="487">
        <v>7.1</v>
      </c>
      <c r="B230" s="502">
        <v>198</v>
      </c>
      <c r="C230" s="490" t="s">
        <v>382</v>
      </c>
      <c r="D230" s="390" t="s">
        <v>425</v>
      </c>
      <c r="E230" s="389" t="s">
        <v>909</v>
      </c>
      <c r="F230" s="523" t="s">
        <v>1254</v>
      </c>
      <c r="G230" s="636" t="s">
        <v>1720</v>
      </c>
      <c r="H230" s="518" t="str">
        <f t="shared" si="14"/>
        <v>Prelievo annuo di energia finale ponderato ²⁾</v>
      </c>
    </row>
    <row r="231" spans="1:8" s="376" customFormat="1" ht="38.25" x14ac:dyDescent="0.2">
      <c r="A231" s="487">
        <v>7.1</v>
      </c>
      <c r="B231" s="502">
        <v>199</v>
      </c>
      <c r="C231" s="490" t="s">
        <v>382</v>
      </c>
      <c r="D231" s="390" t="s">
        <v>426</v>
      </c>
      <c r="E231" s="389" t="s">
        <v>552</v>
      </c>
      <c r="F231" s="523" t="s">
        <v>1329</v>
      </c>
      <c r="G231" s="636" t="s">
        <v>1721</v>
      </c>
      <c r="H231" s="518" t="str">
        <f t="shared" si="14"/>
        <v>1) Se si utilizza un impianto fotovoltaico, una PC o una CTEB indicare i dati energetici corrispondenti nel Formulario D, cifra D.1.</v>
      </c>
    </row>
    <row r="232" spans="1:8" s="376" customFormat="1" ht="38.25" x14ac:dyDescent="0.2">
      <c r="A232" s="487">
        <v>7.1</v>
      </c>
      <c r="B232" s="502">
        <v>200</v>
      </c>
      <c r="C232" s="490" t="s">
        <v>382</v>
      </c>
      <c r="D232" s="390" t="s">
        <v>427</v>
      </c>
      <c r="E232" s="391" t="s">
        <v>1554</v>
      </c>
      <c r="F232" s="523" t="s">
        <v>1559</v>
      </c>
      <c r="G232" s="636" t="s">
        <v>1980</v>
      </c>
      <c r="H232" s="518" t="str">
        <f t="shared" si="14"/>
        <v>2) Fattori di ponderazione: elettricità: 2; olio combustibile e gas naturale: 1; teleriscaldamento/teleraffresc.: 0,6; legna e biomassa: 0,7; altri (A): 1</v>
      </c>
    </row>
    <row r="233" spans="1:8" s="376" customFormat="1" ht="12.75" x14ac:dyDescent="0.2">
      <c r="A233" s="487">
        <v>7.1</v>
      </c>
      <c r="B233" s="502">
        <v>202</v>
      </c>
      <c r="C233" s="490" t="s">
        <v>382</v>
      </c>
      <c r="D233" s="390" t="s">
        <v>429</v>
      </c>
      <c r="E233" s="389" t="s">
        <v>371</v>
      </c>
      <c r="F233" s="523" t="s">
        <v>1062</v>
      </c>
      <c r="G233" s="636" t="s">
        <v>1722</v>
      </c>
      <c r="H233" s="518" t="str">
        <f t="shared" si="14"/>
        <v>Consumo di acqua:</v>
      </c>
    </row>
    <row r="234" spans="1:8" s="376" customFormat="1" ht="12.75" x14ac:dyDescent="0.2">
      <c r="A234" s="487">
        <v>7.1</v>
      </c>
      <c r="B234" s="502">
        <v>203</v>
      </c>
      <c r="C234" s="490" t="s">
        <v>382</v>
      </c>
      <c r="D234" s="390" t="s">
        <v>430</v>
      </c>
      <c r="E234" s="389" t="s">
        <v>63</v>
      </c>
      <c r="F234" s="523" t="s">
        <v>1063</v>
      </c>
      <c r="G234" s="636" t="s">
        <v>1723</v>
      </c>
      <c r="H234" s="518" t="str">
        <f t="shared" si="14"/>
        <v>C.2  Indicazioni sul parametro di riferimento</v>
      </c>
    </row>
    <row r="235" spans="1:8" s="376" customFormat="1" ht="12.75" x14ac:dyDescent="0.2">
      <c r="A235" s="487">
        <v>7.1</v>
      </c>
      <c r="B235" s="502">
        <v>204</v>
      </c>
      <c r="C235" s="490" t="s">
        <v>382</v>
      </c>
      <c r="D235" s="390" t="s">
        <v>431</v>
      </c>
      <c r="E235" s="389" t="s">
        <v>917</v>
      </c>
      <c r="F235" s="523" t="s">
        <v>1280</v>
      </c>
      <c r="G235" s="636" t="s">
        <v>1981</v>
      </c>
      <c r="H235" s="518" t="str">
        <f t="shared" si="14"/>
        <v>Denom. parametro di riferimento ³⁾</v>
      </c>
    </row>
    <row r="236" spans="1:8" s="376" customFormat="1" ht="12.75" x14ac:dyDescent="0.2">
      <c r="A236" s="487">
        <v>7.1</v>
      </c>
      <c r="B236" s="502">
        <v>205</v>
      </c>
      <c r="C236" s="490" t="s">
        <v>382</v>
      </c>
      <c r="D236" s="390" t="s">
        <v>432</v>
      </c>
      <c r="E236" s="389" t="s">
        <v>295</v>
      </c>
      <c r="F236" s="523" t="s">
        <v>1064</v>
      </c>
      <c r="G236" s="636" t="s">
        <v>1724</v>
      </c>
      <c r="H236" s="518" t="str">
        <f t="shared" si="14"/>
        <v>Metro lineare prodotto</v>
      </c>
    </row>
    <row r="237" spans="1:8" s="376" customFormat="1" ht="63.75" x14ac:dyDescent="0.2">
      <c r="A237" s="487">
        <v>7.1</v>
      </c>
      <c r="B237" s="502">
        <v>206</v>
      </c>
      <c r="C237" s="490" t="s">
        <v>382</v>
      </c>
      <c r="D237" s="390" t="s">
        <v>433</v>
      </c>
      <c r="E237" s="389" t="s">
        <v>1500</v>
      </c>
      <c r="F237" s="523" t="s">
        <v>1504</v>
      </c>
      <c r="G237" s="636" t="s">
        <v>1725</v>
      </c>
      <c r="H237" s="518" t="str">
        <f t="shared" si="14"/>
        <v>3) Il parametro di riferimento deve essere un indicatore adeguato del consumo di energia dello stabilimento (p. es. superficie di piano riscaldata, numero di collaboratori, fatturato, cifre di produzione ecc.).</v>
      </c>
    </row>
    <row r="238" spans="1:8" s="376" customFormat="1" ht="12.75" x14ac:dyDescent="0.2">
      <c r="A238" s="487">
        <v>7.1</v>
      </c>
      <c r="B238" s="502">
        <v>207</v>
      </c>
      <c r="C238" s="490" t="s">
        <v>382</v>
      </c>
      <c r="D238" s="390" t="s">
        <v>435</v>
      </c>
      <c r="E238" s="389" t="s">
        <v>100</v>
      </c>
      <c r="F238" s="523" t="s">
        <v>1065</v>
      </c>
      <c r="G238" s="636" t="s">
        <v>1726</v>
      </c>
      <c r="H238" s="518" t="str">
        <f t="shared" si="14"/>
        <v>C.3  Prelievo specifico di energia finale risultante</v>
      </c>
    </row>
    <row r="239" spans="1:8" s="376" customFormat="1" ht="12.75" x14ac:dyDescent="0.2">
      <c r="A239" s="487">
        <v>7.1</v>
      </c>
      <c r="B239" s="502">
        <v>208</v>
      </c>
      <c r="C239" s="490" t="s">
        <v>382</v>
      </c>
      <c r="D239" s="390" t="s">
        <v>437</v>
      </c>
      <c r="E239" s="389" t="s">
        <v>246</v>
      </c>
      <c r="F239" s="523" t="s">
        <v>1431</v>
      </c>
      <c r="G239" s="636" t="s">
        <v>1727</v>
      </c>
      <c r="H239" s="518" t="str">
        <f t="shared" si="14"/>
        <v>En. termica specifica</v>
      </c>
    </row>
    <row r="240" spans="1:8" s="376" customFormat="1" ht="12.75" x14ac:dyDescent="0.2">
      <c r="A240" s="487">
        <v>7.1</v>
      </c>
      <c r="B240" s="502">
        <v>209</v>
      </c>
      <c r="C240" s="490" t="s">
        <v>382</v>
      </c>
      <c r="D240" s="390" t="s">
        <v>438</v>
      </c>
      <c r="E240" s="391" t="s">
        <v>43</v>
      </c>
      <c r="F240" s="523" t="s">
        <v>1432</v>
      </c>
      <c r="G240" s="636" t="s">
        <v>1982</v>
      </c>
      <c r="H240" s="518" t="str">
        <f t="shared" si="14"/>
        <v>En. elettrica specifica</v>
      </c>
    </row>
    <row r="241" spans="1:8" s="376" customFormat="1" ht="12.75" x14ac:dyDescent="0.2">
      <c r="A241" s="487">
        <v>7.1</v>
      </c>
      <c r="B241" s="502">
        <v>210</v>
      </c>
      <c r="C241" s="490" t="s">
        <v>382</v>
      </c>
      <c r="D241" s="390" t="s">
        <v>439</v>
      </c>
      <c r="E241" s="389" t="s">
        <v>42</v>
      </c>
      <c r="F241" s="523" t="s">
        <v>1066</v>
      </c>
      <c r="G241" s="636" t="s">
        <v>1983</v>
      </c>
      <c r="H241" s="518" t="str">
        <f t="shared" si="14"/>
        <v>Prelievo specifico annuo di energia</v>
      </c>
    </row>
    <row r="242" spans="1:8" s="376" customFormat="1" ht="25.5" x14ac:dyDescent="0.2">
      <c r="A242" s="487">
        <v>7.1</v>
      </c>
      <c r="B242" s="502">
        <v>211</v>
      </c>
      <c r="C242" s="490" t="s">
        <v>382</v>
      </c>
      <c r="D242" s="390" t="s">
        <v>496</v>
      </c>
      <c r="E242" s="389" t="s">
        <v>237</v>
      </c>
      <c r="F242" s="523" t="s">
        <v>1067</v>
      </c>
      <c r="G242" s="636" t="s">
        <v>1728</v>
      </c>
      <c r="H242" s="518" t="str">
        <f t="shared" si="14"/>
        <v>Commento sui parametri di riferimento e i prelievi specifici di energia:</v>
      </c>
    </row>
    <row r="243" spans="1:8" s="376" customFormat="1" ht="12.75" customHeight="1" x14ac:dyDescent="0.2">
      <c r="A243" s="487">
        <v>7.1</v>
      </c>
      <c r="B243" s="502">
        <v>212</v>
      </c>
      <c r="C243" s="490" t="s">
        <v>382</v>
      </c>
      <c r="D243" s="390" t="s">
        <v>448</v>
      </c>
      <c r="E243" s="389" t="s">
        <v>92</v>
      </c>
      <c r="F243" s="392" t="s">
        <v>964</v>
      </c>
      <c r="G243" s="639" t="s">
        <v>1595</v>
      </c>
      <c r="H243" s="393" t="str">
        <f t="shared" si="14"/>
        <v>Olio combustile</v>
      </c>
    </row>
    <row r="244" spans="1:8" s="376" customFormat="1" ht="12.75" customHeight="1" x14ac:dyDescent="0.2">
      <c r="A244" s="487">
        <v>7.1</v>
      </c>
      <c r="B244" s="502">
        <v>213</v>
      </c>
      <c r="C244" s="490" t="s">
        <v>382</v>
      </c>
      <c r="D244" s="390" t="s">
        <v>449</v>
      </c>
      <c r="E244" s="389" t="s">
        <v>93</v>
      </c>
      <c r="F244" s="392" t="s">
        <v>965</v>
      </c>
      <c r="G244" s="639" t="s">
        <v>1596</v>
      </c>
      <c r="H244" s="393" t="str">
        <f t="shared" si="14"/>
        <v>Gas naturale</v>
      </c>
    </row>
    <row r="245" spans="1:8" s="376" customFormat="1" ht="12.75" customHeight="1" x14ac:dyDescent="0.2">
      <c r="A245" s="487">
        <v>7.1</v>
      </c>
      <c r="B245" s="502">
        <v>214</v>
      </c>
      <c r="C245" s="490" t="s">
        <v>382</v>
      </c>
      <c r="D245" s="390" t="s">
        <v>450</v>
      </c>
      <c r="E245" s="389" t="s">
        <v>361</v>
      </c>
      <c r="F245" s="392" t="s">
        <v>966</v>
      </c>
      <c r="G245" s="639" t="s">
        <v>1984</v>
      </c>
      <c r="H245" s="393" t="str">
        <f t="shared" si="14"/>
        <v>Teleriscald./telerafresc.</v>
      </c>
    </row>
    <row r="246" spans="1:8" s="376" customFormat="1" ht="12.75" customHeight="1" x14ac:dyDescent="0.2">
      <c r="A246" s="487">
        <v>7.1</v>
      </c>
      <c r="B246" s="502">
        <v>215</v>
      </c>
      <c r="C246" s="490" t="s">
        <v>382</v>
      </c>
      <c r="D246" s="390" t="s">
        <v>451</v>
      </c>
      <c r="E246" s="389" t="s">
        <v>142</v>
      </c>
      <c r="F246" s="392" t="s">
        <v>967</v>
      </c>
      <c r="G246" s="639" t="s">
        <v>1598</v>
      </c>
      <c r="H246" s="393" t="str">
        <f t="shared" si="14"/>
        <v>Legna, biomassa</v>
      </c>
    </row>
    <row r="247" spans="1:8" s="376" customFormat="1" ht="12.75" x14ac:dyDescent="0.2">
      <c r="A247" s="487">
        <v>7.1</v>
      </c>
      <c r="B247" s="502">
        <v>216</v>
      </c>
      <c r="C247" s="490" t="s">
        <v>382</v>
      </c>
      <c r="D247" s="390" t="s">
        <v>455</v>
      </c>
      <c r="E247" s="389" t="s">
        <v>247</v>
      </c>
      <c r="F247" s="523" t="s">
        <v>1433</v>
      </c>
      <c r="G247" s="636" t="s">
        <v>1729</v>
      </c>
      <c r="H247" s="518" t="str">
        <f t="shared" si="14"/>
        <v>Energia termica</v>
      </c>
    </row>
    <row r="248" spans="1:8" s="376" customFormat="1" ht="12.75" x14ac:dyDescent="0.2">
      <c r="A248" s="487">
        <v>7.1</v>
      </c>
      <c r="B248" s="502">
        <v>217</v>
      </c>
      <c r="C248" s="490" t="s">
        <v>382</v>
      </c>
      <c r="D248" s="390" t="s">
        <v>456</v>
      </c>
      <c r="E248" s="389" t="s">
        <v>911</v>
      </c>
      <c r="F248" s="523" t="s">
        <v>1434</v>
      </c>
      <c r="G248" s="636" t="s">
        <v>1985</v>
      </c>
      <c r="H248" s="518" t="str">
        <f t="shared" si="14"/>
        <v>Totale energia elettrica ¹⁾:</v>
      </c>
    </row>
    <row r="249" spans="1:8" s="376" customFormat="1" ht="12.75" customHeight="1" x14ac:dyDescent="0.2">
      <c r="A249" s="487">
        <v>7.1</v>
      </c>
      <c r="B249" s="502">
        <v>218</v>
      </c>
      <c r="C249" s="490" t="s">
        <v>382</v>
      </c>
      <c r="D249" s="390" t="s">
        <v>458</v>
      </c>
      <c r="E249" s="389" t="s">
        <v>50</v>
      </c>
      <c r="F249" s="392" t="s">
        <v>1428</v>
      </c>
      <c r="G249" s="639" t="s">
        <v>1600</v>
      </c>
      <c r="H249" s="393" t="str">
        <f t="shared" si="14"/>
        <v>Energia elettrica</v>
      </c>
    </row>
    <row r="250" spans="1:8" s="376" customFormat="1" ht="12.75" x14ac:dyDescent="0.2">
      <c r="A250" s="487">
        <v>7.1</v>
      </c>
      <c r="B250" s="502">
        <v>219</v>
      </c>
      <c r="C250" s="490" t="s">
        <v>382</v>
      </c>
      <c r="D250" s="390" t="s">
        <v>1330</v>
      </c>
      <c r="E250" s="389" t="s">
        <v>56</v>
      </c>
      <c r="F250" s="523" t="s">
        <v>1336</v>
      </c>
      <c r="G250" s="636" t="s">
        <v>1986</v>
      </c>
      <c r="H250" s="518" t="str">
        <f t="shared" si="14"/>
        <v>Prezzo energia</v>
      </c>
    </row>
    <row r="251" spans="1:8" s="376" customFormat="1" ht="12.75" x14ac:dyDescent="0.2">
      <c r="A251" s="487">
        <v>7.1</v>
      </c>
      <c r="B251" s="626">
        <v>219.1</v>
      </c>
      <c r="C251" s="490" t="s">
        <v>382</v>
      </c>
      <c r="D251" s="390" t="s">
        <v>1330</v>
      </c>
      <c r="E251" s="389" t="s">
        <v>1331</v>
      </c>
      <c r="F251" s="523" t="s">
        <v>1332</v>
      </c>
      <c r="G251" s="636" t="s">
        <v>1730</v>
      </c>
      <c r="H251" s="518" t="str">
        <f t="shared" si="14"/>
        <v>Anno?</v>
      </c>
    </row>
    <row r="252" spans="1:8" s="376" customFormat="1" ht="12.75" x14ac:dyDescent="0.2">
      <c r="A252" s="487">
        <v>7.1</v>
      </c>
      <c r="B252" s="626">
        <v>219.2</v>
      </c>
      <c r="C252" s="490" t="s">
        <v>382</v>
      </c>
      <c r="D252" s="390" t="s">
        <v>1333</v>
      </c>
      <c r="E252" s="389" t="s">
        <v>1334</v>
      </c>
      <c r="F252" s="523" t="s">
        <v>1335</v>
      </c>
      <c r="G252" s="636" t="s">
        <v>1731</v>
      </c>
      <c r="H252" s="518" t="str">
        <f t="shared" si="14"/>
        <v>Indicare prima l’anno civile più recente!</v>
      </c>
    </row>
    <row r="253" spans="1:8" s="376" customFormat="1" ht="12.75" x14ac:dyDescent="0.2">
      <c r="A253" s="487">
        <v>7.1</v>
      </c>
      <c r="B253" s="502">
        <v>220</v>
      </c>
      <c r="C253" s="490" t="s">
        <v>382</v>
      </c>
      <c r="D253" s="390" t="s">
        <v>560</v>
      </c>
      <c r="E253" s="389" t="s">
        <v>41</v>
      </c>
      <c r="F253" s="523" t="s">
        <v>1071</v>
      </c>
      <c r="G253" s="636" t="s">
        <v>1732</v>
      </c>
      <c r="H253" s="518" t="str">
        <f t="shared" si="14"/>
        <v>Unità</v>
      </c>
    </row>
    <row r="254" spans="1:8" s="376" customFormat="1" ht="12.75" customHeight="1" x14ac:dyDescent="0.2">
      <c r="A254" s="487">
        <v>7.1</v>
      </c>
      <c r="B254" s="502">
        <v>221</v>
      </c>
      <c r="C254" s="490" t="s">
        <v>382</v>
      </c>
      <c r="D254" s="390" t="s">
        <v>561</v>
      </c>
      <c r="E254" s="389" t="s">
        <v>41</v>
      </c>
      <c r="F254" s="392" t="s">
        <v>1071</v>
      </c>
      <c r="G254" s="639" t="s">
        <v>1732</v>
      </c>
      <c r="H254" s="393" t="str">
        <f t="shared" si="14"/>
        <v>Unità</v>
      </c>
    </row>
    <row r="255" spans="1:8" s="376" customFormat="1" ht="12.75" x14ac:dyDescent="0.2">
      <c r="A255" s="487">
        <v>7.1</v>
      </c>
      <c r="B255" s="502">
        <v>222</v>
      </c>
      <c r="C255" s="490" t="s">
        <v>382</v>
      </c>
      <c r="D255" s="390" t="s">
        <v>562</v>
      </c>
      <c r="E255" s="389" t="s">
        <v>301</v>
      </c>
      <c r="F255" s="523" t="s">
        <v>1072</v>
      </c>
      <c r="G255" s="636" t="s">
        <v>1733</v>
      </c>
      <c r="H255" s="518" t="str">
        <f t="shared" si="14"/>
        <v>Prelievo di energia degli ultimi cinque anni</v>
      </c>
    </row>
    <row r="256" spans="1:8" s="376" customFormat="1" ht="12.75" x14ac:dyDescent="0.2">
      <c r="A256" s="487">
        <v>7.1</v>
      </c>
      <c r="B256" s="502">
        <v>223.1</v>
      </c>
      <c r="C256" s="490" t="s">
        <v>382</v>
      </c>
      <c r="D256" s="390" t="s">
        <v>888</v>
      </c>
      <c r="E256" s="389" t="s">
        <v>1073</v>
      </c>
      <c r="F256" s="523" t="s">
        <v>1435</v>
      </c>
      <c r="G256" s="636" t="s">
        <v>1734</v>
      </c>
      <c r="H256" s="518" t="str">
        <f t="shared" si="14"/>
        <v>Andamento prelievo di energia [kWh/a]</v>
      </c>
    </row>
    <row r="257" spans="1:8" s="376" customFormat="1" ht="12.75" x14ac:dyDescent="0.2">
      <c r="A257" s="487">
        <v>7.1</v>
      </c>
      <c r="B257" s="502">
        <v>223.2</v>
      </c>
      <c r="C257" s="490" t="s">
        <v>382</v>
      </c>
      <c r="D257" s="390" t="s">
        <v>889</v>
      </c>
      <c r="E257" s="389" t="s">
        <v>559</v>
      </c>
      <c r="F257" s="523" t="s">
        <v>1501</v>
      </c>
      <c r="G257" s="636" t="s">
        <v>1735</v>
      </c>
      <c r="H257" s="518" t="str">
        <f t="shared" ref="H257" si="15">IF(Sprache="DE",E257,IF(Sprache="FR",F257,IF(Sprache="IT",G257,"Fehler: Sprache wählen")))</f>
        <v>Andamento prelievo di energia specifico</v>
      </c>
    </row>
    <row r="258" spans="1:8" s="376" customFormat="1" ht="12.75" x14ac:dyDescent="0.2">
      <c r="A258" s="487">
        <v>7.1</v>
      </c>
      <c r="B258" s="626">
        <v>224.1</v>
      </c>
      <c r="C258" s="490" t="s">
        <v>382</v>
      </c>
      <c r="D258" s="390" t="s">
        <v>1425</v>
      </c>
      <c r="E258" s="389" t="s">
        <v>1426</v>
      </c>
      <c r="F258" s="523" t="s">
        <v>1502</v>
      </c>
      <c r="G258" s="636" t="s">
        <v>1736</v>
      </c>
      <c r="H258" s="518" t="str">
        <f t="shared" si="14"/>
        <v>Attenzione:</v>
      </c>
    </row>
    <row r="259" spans="1:8" s="376" customFormat="1" ht="38.25" x14ac:dyDescent="0.2">
      <c r="A259" s="487">
        <v>7.1</v>
      </c>
      <c r="B259" s="626">
        <v>224.2</v>
      </c>
      <c r="C259" s="490" t="s">
        <v>382</v>
      </c>
      <c r="D259" s="390" t="s">
        <v>1425</v>
      </c>
      <c r="E259" s="389" t="s">
        <v>1550</v>
      </c>
      <c r="F259" s="523" t="s">
        <v>1551</v>
      </c>
      <c r="G259" s="636" t="s">
        <v>1737</v>
      </c>
      <c r="H259" s="518" t="str">
        <f t="shared" ref="H259" si="16">IF(Sprache="DE",E259,IF(Sprache="FR",F259,IF(Sprache="IT",G259,"Fehler: Sprache wählen")))</f>
        <v>L’anno civile concluso più recente può essere modificato solo con l’accordo dell’ente cantonale competente.</v>
      </c>
    </row>
    <row r="260" spans="1:8" s="376" customFormat="1" ht="17.100000000000001" customHeight="1" x14ac:dyDescent="0.2">
      <c r="A260" s="494">
        <v>8</v>
      </c>
      <c r="B260" s="505">
        <v>225</v>
      </c>
      <c r="C260" s="493" t="s">
        <v>383</v>
      </c>
      <c r="D260" s="399"/>
      <c r="E260" s="415"/>
      <c r="F260" s="400"/>
      <c r="G260" s="401"/>
      <c r="H260" s="402"/>
    </row>
    <row r="261" spans="1:8" s="376" customFormat="1" ht="12.75" customHeight="1" x14ac:dyDescent="0.2">
      <c r="A261" s="487">
        <v>8.1</v>
      </c>
      <c r="B261" s="502">
        <v>226</v>
      </c>
      <c r="C261" s="490" t="s">
        <v>383</v>
      </c>
      <c r="D261" s="390" t="s">
        <v>374</v>
      </c>
      <c r="E261" s="389" t="s">
        <v>248</v>
      </c>
      <c r="F261" s="392" t="s">
        <v>946</v>
      </c>
      <c r="G261" s="639" t="s">
        <v>1569</v>
      </c>
      <c r="H261" s="393" t="str">
        <f t="shared" ref="H261:H295" si="17">IF(Sprache="DE",E261,IF(Sprache="FR",F261,IF(Sprache="IT",G261,"Fehler: Sprache wählen")))</f>
        <v>Formulario D</v>
      </c>
    </row>
    <row r="262" spans="1:8" s="376" customFormat="1" ht="12.75" x14ac:dyDescent="0.2">
      <c r="A262" s="487"/>
      <c r="B262" s="502">
        <v>227</v>
      </c>
      <c r="C262" s="490" t="s">
        <v>383</v>
      </c>
      <c r="D262" s="390" t="s">
        <v>896</v>
      </c>
      <c r="E262" s="389" t="s">
        <v>897</v>
      </c>
      <c r="F262" s="523" t="s">
        <v>1074</v>
      </c>
      <c r="G262" s="636" t="s">
        <v>1738</v>
      </c>
      <c r="H262" s="518" t="str">
        <f t="shared" si="17"/>
        <v>Crea diagramma del flusso energetico</v>
      </c>
    </row>
    <row r="263" spans="1:8" s="376" customFormat="1" ht="12.75" x14ac:dyDescent="0.2">
      <c r="A263" s="487"/>
      <c r="B263" s="502">
        <v>228</v>
      </c>
      <c r="C263" s="490" t="s">
        <v>383</v>
      </c>
      <c r="D263" s="390" t="s">
        <v>896</v>
      </c>
      <c r="E263" s="389" t="s">
        <v>900</v>
      </c>
      <c r="F263" s="523" t="s">
        <v>1075</v>
      </c>
      <c r="G263" s="636" t="s">
        <v>900</v>
      </c>
      <c r="H263" s="518" t="str">
        <f t="shared" si="17"/>
        <v>Snipping Tool</v>
      </c>
    </row>
    <row r="264" spans="1:8" s="376" customFormat="1" ht="12.75" x14ac:dyDescent="0.2">
      <c r="A264" s="487"/>
      <c r="B264" s="502">
        <v>229</v>
      </c>
      <c r="C264" s="490" t="s">
        <v>383</v>
      </c>
      <c r="D264" s="390" t="s">
        <v>896</v>
      </c>
      <c r="E264" s="389" t="s">
        <v>898</v>
      </c>
      <c r="F264" s="523" t="s">
        <v>1076</v>
      </c>
      <c r="G264" s="636" t="s">
        <v>1739</v>
      </c>
      <c r="H264" s="518" t="str">
        <f t="shared" si="17"/>
        <v>Salva e riporta</v>
      </c>
    </row>
    <row r="265" spans="1:8" s="376" customFormat="1" ht="25.5" x14ac:dyDescent="0.2">
      <c r="A265" s="487">
        <v>8.1</v>
      </c>
      <c r="B265" s="502">
        <v>230</v>
      </c>
      <c r="C265" s="490" t="s">
        <v>383</v>
      </c>
      <c r="D265" s="390" t="s">
        <v>404</v>
      </c>
      <c r="E265" s="389" t="s">
        <v>209</v>
      </c>
      <c r="F265" s="523" t="s">
        <v>2039</v>
      </c>
      <c r="G265" s="636" t="s">
        <v>1643</v>
      </c>
      <c r="H265" s="518" t="str">
        <f t="shared" si="17"/>
        <v>Indicazioni sul fabbisogno di energia dei consumatori principali</v>
      </c>
    </row>
    <row r="266" spans="1:8" s="376" customFormat="1" ht="25.5" x14ac:dyDescent="0.2">
      <c r="A266" s="487">
        <v>8.1</v>
      </c>
      <c r="B266" s="502">
        <v>231</v>
      </c>
      <c r="C266" s="490" t="s">
        <v>383</v>
      </c>
      <c r="D266" s="390" t="s">
        <v>407</v>
      </c>
      <c r="E266" s="389" t="s">
        <v>564</v>
      </c>
      <c r="F266" s="523" t="s">
        <v>1382</v>
      </c>
      <c r="G266" s="636" t="s">
        <v>1987</v>
      </c>
      <c r="H266" s="518" t="str">
        <f t="shared" si="17"/>
        <v>D.1 Determinazione del fabbisogno di energia dell’anno più recente:</v>
      </c>
    </row>
    <row r="267" spans="1:8" s="376" customFormat="1" ht="12.75" x14ac:dyDescent="0.2">
      <c r="A267" s="487">
        <v>8.1</v>
      </c>
      <c r="B267" s="502">
        <v>232</v>
      </c>
      <c r="C267" s="490" t="s">
        <v>383</v>
      </c>
      <c r="D267" s="390" t="s">
        <v>409</v>
      </c>
      <c r="E267" s="389" t="s">
        <v>259</v>
      </c>
      <c r="F267" s="523" t="s">
        <v>1077</v>
      </c>
      <c r="G267" s="636" t="s">
        <v>1740</v>
      </c>
      <c r="H267" s="518" t="str">
        <f t="shared" si="17"/>
        <v>Prelievo attuale annuo di energia non ponderato:</v>
      </c>
    </row>
    <row r="268" spans="1:8" s="376" customFormat="1" ht="51" x14ac:dyDescent="0.2">
      <c r="A268" s="487">
        <v>8.1</v>
      </c>
      <c r="B268" s="502">
        <v>233</v>
      </c>
      <c r="C268" s="490" t="s">
        <v>383</v>
      </c>
      <c r="D268" s="390" t="s">
        <v>411</v>
      </c>
      <c r="E268" s="389" t="s">
        <v>1507</v>
      </c>
      <c r="F268" s="523" t="s">
        <v>1503</v>
      </c>
      <c r="G268" s="636" t="s">
        <v>1988</v>
      </c>
      <c r="H268" s="518" t="str">
        <f t="shared" si="17"/>
        <v>Avvertenza: le seguenti cinque righe dovranno essere compilate solo se al momento si utilizzano impianti di tipo PC, UCR, EA, CTEB o CE (vedi qui di seguito). Considerare anche i messaggi di input.</v>
      </c>
    </row>
    <row r="269" spans="1:8" s="376" customFormat="1" ht="12.75" x14ac:dyDescent="0.2">
      <c r="A269" s="487">
        <v>8.1</v>
      </c>
      <c r="B269" s="502">
        <v>234</v>
      </c>
      <c r="C269" s="490" t="s">
        <v>383</v>
      </c>
      <c r="D269" s="390" t="s">
        <v>412</v>
      </c>
      <c r="E269" s="389" t="s">
        <v>1508</v>
      </c>
      <c r="F269" s="523" t="s">
        <v>1512</v>
      </c>
      <c r="G269" s="636" t="s">
        <v>1989</v>
      </c>
      <c r="H269" s="518" t="str">
        <f t="shared" si="17"/>
        <v>Prod.auton. elettr. da fonti rinnovabili (CE):</v>
      </c>
    </row>
    <row r="270" spans="1:8" s="376" customFormat="1" ht="12.75" x14ac:dyDescent="0.2">
      <c r="A270" s="487">
        <v>8.1</v>
      </c>
      <c r="B270" s="502">
        <v>235</v>
      </c>
      <c r="C270" s="490" t="s">
        <v>383</v>
      </c>
      <c r="D270" s="390" t="s">
        <v>413</v>
      </c>
      <c r="E270" s="389" t="s">
        <v>1399</v>
      </c>
      <c r="F270" s="523" t="s">
        <v>1510</v>
      </c>
      <c r="G270" s="636" t="s">
        <v>1741</v>
      </c>
      <c r="H270" s="518" t="str">
        <f t="shared" si="17"/>
        <v>Utilizzo termico di energia ambientale (EA):</v>
      </c>
    </row>
    <row r="271" spans="1:8" s="376" customFormat="1" ht="12.75" x14ac:dyDescent="0.2">
      <c r="A271" s="487">
        <v>8.1</v>
      </c>
      <c r="B271" s="626">
        <v>236.1</v>
      </c>
      <c r="C271" s="490" t="s">
        <v>383</v>
      </c>
      <c r="D271" s="390" t="s">
        <v>414</v>
      </c>
      <c r="E271" s="389" t="s">
        <v>1509</v>
      </c>
      <c r="F271" s="523" t="s">
        <v>1511</v>
      </c>
      <c r="G271" s="636" t="s">
        <v>1742</v>
      </c>
      <c r="H271" s="518" t="str">
        <f t="shared" ref="H271" si="18">IF(Sprache="DE",E271,IF(Sprache="FR",F271,IF(Sprache="IT",G271,"Fehler: Sprache wählen")))</f>
        <v>Pompe di calore/macchine frigorifero (PC/MF):</v>
      </c>
    </row>
    <row r="272" spans="1:8" s="376" customFormat="1" ht="12.75" x14ac:dyDescent="0.2">
      <c r="A272" s="487">
        <v>8.1</v>
      </c>
      <c r="B272" s="626">
        <v>236.2</v>
      </c>
      <c r="C272" s="490" t="s">
        <v>383</v>
      </c>
      <c r="D272" s="390" t="s">
        <v>1413</v>
      </c>
      <c r="E272" s="389" t="s">
        <v>1414</v>
      </c>
      <c r="F272" s="523" t="s">
        <v>1415</v>
      </c>
      <c r="G272" s="636" t="s">
        <v>1743</v>
      </c>
      <c r="H272" s="518" t="str">
        <f t="shared" ref="H272" si="19">IF(Sprache="DE",E272,IF(Sprache="FR",F272,IF(Sprache="IT",G272,"Fehler: Sprache wählen")))</f>
        <v>CLA?</v>
      </c>
    </row>
    <row r="273" spans="1:8" s="376" customFormat="1" ht="12.75" x14ac:dyDescent="0.2">
      <c r="A273" s="487">
        <v>8.1</v>
      </c>
      <c r="B273" s="626">
        <v>236.3</v>
      </c>
      <c r="C273" s="490" t="s">
        <v>383</v>
      </c>
      <c r="D273" s="390" t="s">
        <v>1413</v>
      </c>
      <c r="E273" s="389" t="s">
        <v>1416</v>
      </c>
      <c r="F273" s="523" t="s">
        <v>1505</v>
      </c>
      <c r="G273" s="636" t="s">
        <v>1744</v>
      </c>
      <c r="H273" s="518" t="str">
        <f t="shared" ref="H273" si="20">IF(Sprache="DE",E273,IF(Sprache="FR",F273,IF(Sprache="IT",G273,"Fehler: Sprache wählen")))</f>
        <v>Quota EA?</v>
      </c>
    </row>
    <row r="274" spans="1:8" s="376" customFormat="1" ht="12.75" x14ac:dyDescent="0.2">
      <c r="A274" s="487">
        <v>8.1</v>
      </c>
      <c r="B274" s="626">
        <v>236.4</v>
      </c>
      <c r="C274" s="490" t="s">
        <v>383</v>
      </c>
      <c r="D274" s="390" t="s">
        <v>415</v>
      </c>
      <c r="E274" s="389" t="s">
        <v>1387</v>
      </c>
      <c r="F274" s="523" t="s">
        <v>1506</v>
      </c>
      <c r="G274" s="636" t="s">
        <v>1745</v>
      </c>
      <c r="H274" s="518" t="str">
        <f>IF(Sprache="DE",E274,IF(Sprache="FR",F274,IF(Sprache="IT",G274,"Fehler: Sprache wählen")))</f>
        <v>Utilizzo diretto di calore residuo interno (UCR):</v>
      </c>
    </row>
    <row r="275" spans="1:8" s="376" customFormat="1" ht="12.75" x14ac:dyDescent="0.2">
      <c r="A275" s="487">
        <v>8.1</v>
      </c>
      <c r="B275" s="502">
        <v>237</v>
      </c>
      <c r="C275" s="490" t="s">
        <v>383</v>
      </c>
      <c r="D275" s="390" t="s">
        <v>416</v>
      </c>
      <c r="E275" s="389" t="s">
        <v>1513</v>
      </c>
      <c r="F275" s="523" t="s">
        <v>1514</v>
      </c>
      <c r="G275" s="636" t="s">
        <v>1990</v>
      </c>
      <c r="H275" s="518" t="str">
        <f t="shared" si="17"/>
        <v>Prod.auton. elettr. cent.termoel.a blocco (CTEB):</v>
      </c>
    </row>
    <row r="276" spans="1:8" s="376" customFormat="1" ht="12.75" x14ac:dyDescent="0.2">
      <c r="A276" s="487">
        <v>8.1</v>
      </c>
      <c r="B276" s="502">
        <v>238</v>
      </c>
      <c r="C276" s="490" t="s">
        <v>383</v>
      </c>
      <c r="D276" s="390" t="s">
        <v>417</v>
      </c>
      <c r="E276" s="389" t="s">
        <v>260</v>
      </c>
      <c r="F276" s="523" t="s">
        <v>1515</v>
      </c>
      <c r="G276" s="636" t="s">
        <v>1746</v>
      </c>
      <c r="H276" s="518" t="str">
        <f t="shared" si="17"/>
        <v>Perdite energetiche (produzione/distribuzione):</v>
      </c>
    </row>
    <row r="277" spans="1:8" s="376" customFormat="1" ht="12.75" x14ac:dyDescent="0.2">
      <c r="A277" s="487">
        <v>8.1</v>
      </c>
      <c r="B277" s="502">
        <v>239</v>
      </c>
      <c r="C277" s="490" t="s">
        <v>383</v>
      </c>
      <c r="D277" s="390" t="s">
        <v>419</v>
      </c>
      <c r="E277" s="389" t="s">
        <v>276</v>
      </c>
      <c r="F277" s="523" t="s">
        <v>1078</v>
      </c>
      <c r="G277" s="636" t="s">
        <v>1747</v>
      </c>
      <c r="H277" s="518" t="str">
        <f t="shared" si="17"/>
        <v>Totale fabbisogno di energia:</v>
      </c>
    </row>
    <row r="278" spans="1:8" s="376" customFormat="1" ht="25.5" x14ac:dyDescent="0.2">
      <c r="A278" s="487">
        <v>8.1</v>
      </c>
      <c r="B278" s="502">
        <v>240</v>
      </c>
      <c r="C278" s="490" t="s">
        <v>383</v>
      </c>
      <c r="D278" s="390" t="s">
        <v>421</v>
      </c>
      <c r="E278" s="389" t="s">
        <v>565</v>
      </c>
      <c r="F278" s="523" t="s">
        <v>1079</v>
      </c>
      <c r="G278" s="636" t="s">
        <v>1991</v>
      </c>
      <c r="H278" s="518" t="str">
        <f t="shared" si="17"/>
        <v>D.2 Suddivisione del fabbisogno di energia dell’anno più recente secondo i consumatori (principali):</v>
      </c>
    </row>
    <row r="279" spans="1:8" s="376" customFormat="1" ht="12.75" x14ac:dyDescent="0.2">
      <c r="A279" s="487">
        <v>8.1</v>
      </c>
      <c r="B279" s="502">
        <v>241</v>
      </c>
      <c r="C279" s="490" t="s">
        <v>383</v>
      </c>
      <c r="D279" s="390" t="s">
        <v>424</v>
      </c>
      <c r="E279" s="389" t="s">
        <v>251</v>
      </c>
      <c r="F279" s="523" t="s">
        <v>1080</v>
      </c>
      <c r="G279" s="636" t="s">
        <v>1748</v>
      </c>
      <c r="H279" s="518" t="str">
        <f t="shared" si="17"/>
        <v>Tecnica impiantistica:</v>
      </c>
    </row>
    <row r="280" spans="1:8" s="376" customFormat="1" ht="12.75" x14ac:dyDescent="0.2">
      <c r="A280" s="487">
        <v>8.1</v>
      </c>
      <c r="B280" s="502">
        <v>242</v>
      </c>
      <c r="C280" s="490" t="s">
        <v>383</v>
      </c>
      <c r="D280" s="390" t="s">
        <v>425</v>
      </c>
      <c r="E280" s="389" t="s">
        <v>254</v>
      </c>
      <c r="F280" s="523" t="s">
        <v>1081</v>
      </c>
      <c r="G280" s="636" t="s">
        <v>1749</v>
      </c>
      <c r="H280" s="518" t="str">
        <f t="shared" si="17"/>
        <v>Riscaldamento</v>
      </c>
    </row>
    <row r="281" spans="1:8" s="376" customFormat="1" ht="12.75" x14ac:dyDescent="0.2">
      <c r="A281" s="487">
        <v>8.1</v>
      </c>
      <c r="B281" s="502">
        <v>243</v>
      </c>
      <c r="C281" s="490" t="s">
        <v>383</v>
      </c>
      <c r="D281" s="390" t="s">
        <v>429</v>
      </c>
      <c r="E281" s="389" t="s">
        <v>255</v>
      </c>
      <c r="F281" s="523" t="s">
        <v>1082</v>
      </c>
      <c r="G281" s="636" t="s">
        <v>1750</v>
      </c>
      <c r="H281" s="518" t="str">
        <f t="shared" si="17"/>
        <v>Acqua calda</v>
      </c>
    </row>
    <row r="282" spans="1:8" s="376" customFormat="1" ht="12.75" x14ac:dyDescent="0.2">
      <c r="A282" s="487">
        <v>8.1</v>
      </c>
      <c r="B282" s="502">
        <v>244</v>
      </c>
      <c r="C282" s="490" t="s">
        <v>383</v>
      </c>
      <c r="D282" s="390" t="s">
        <v>432</v>
      </c>
      <c r="E282" s="389" t="s">
        <v>256</v>
      </c>
      <c r="F282" s="523" t="s">
        <v>1083</v>
      </c>
      <c r="G282" s="636" t="s">
        <v>1992</v>
      </c>
      <c r="H282" s="518" t="str">
        <f t="shared" si="17"/>
        <v>Ventilazione / climatizzazione</v>
      </c>
    </row>
    <row r="283" spans="1:8" s="376" customFormat="1" ht="12.75" x14ac:dyDescent="0.2">
      <c r="A283" s="487">
        <v>8.1</v>
      </c>
      <c r="B283" s="502">
        <v>245</v>
      </c>
      <c r="C283" s="490" t="s">
        <v>383</v>
      </c>
      <c r="D283" s="390" t="s">
        <v>436</v>
      </c>
      <c r="E283" s="389" t="s">
        <v>257</v>
      </c>
      <c r="F283" s="523" t="s">
        <v>1436</v>
      </c>
      <c r="G283" s="636" t="s">
        <v>1751</v>
      </c>
      <c r="H283" s="518" t="str">
        <f t="shared" si="17"/>
        <v>Illuminazione</v>
      </c>
    </row>
    <row r="284" spans="1:8" s="376" customFormat="1" ht="25.5" customHeight="1" x14ac:dyDescent="0.2">
      <c r="A284" s="487">
        <v>8.1</v>
      </c>
      <c r="B284" s="502">
        <v>246</v>
      </c>
      <c r="C284" s="490" t="s">
        <v>383</v>
      </c>
      <c r="D284" s="390" t="s">
        <v>497</v>
      </c>
      <c r="E284" s="389" t="s">
        <v>563</v>
      </c>
      <c r="F284" s="523" t="s">
        <v>1084</v>
      </c>
      <c r="G284" s="636" t="s">
        <v>1993</v>
      </c>
      <c r="H284" s="518" t="str">
        <f t="shared" si="17"/>
        <v>2) Max. il 20% a «Consumatori vari». Il 100% del fabbisogno energetico deve essere ripartito tra i singoli consumatori.</v>
      </c>
    </row>
    <row r="285" spans="1:8" s="376" customFormat="1" ht="51" x14ac:dyDescent="0.2">
      <c r="A285" s="487">
        <v>8.1</v>
      </c>
      <c r="B285" s="502">
        <v>247</v>
      </c>
      <c r="C285" s="490" t="s">
        <v>383</v>
      </c>
      <c r="D285" s="390" t="s">
        <v>498</v>
      </c>
      <c r="E285" s="389" t="s">
        <v>1516</v>
      </c>
      <c r="F285" s="523" t="s">
        <v>1085</v>
      </c>
      <c r="G285" s="636" t="s">
        <v>1752</v>
      </c>
      <c r="H285" s="518" t="str">
        <f t="shared" si="17"/>
        <v>Avvertenza: al punto successivo D.3 deve essere creato un diagramma del flusso energetico. Consultare a tal fine l’istruzione «Creare un diagramma del flusso energetico in cinque passaggi».</v>
      </c>
    </row>
    <row r="286" spans="1:8" s="376" customFormat="1" ht="12.75" customHeight="1" x14ac:dyDescent="0.2">
      <c r="A286" s="487">
        <v>8.1</v>
      </c>
      <c r="B286" s="502">
        <v>248</v>
      </c>
      <c r="C286" s="490" t="s">
        <v>383</v>
      </c>
      <c r="D286" s="390" t="s">
        <v>499</v>
      </c>
      <c r="E286" s="389" t="s">
        <v>248</v>
      </c>
      <c r="F286" s="392" t="s">
        <v>946</v>
      </c>
      <c r="G286" s="392" t="s">
        <v>1569</v>
      </c>
      <c r="H286" s="393" t="str">
        <f t="shared" si="17"/>
        <v>Formulario D</v>
      </c>
    </row>
    <row r="287" spans="1:8" s="376" customFormat="1" ht="25.5" x14ac:dyDescent="0.2">
      <c r="A287" s="487">
        <v>8.1</v>
      </c>
      <c r="B287" s="502">
        <v>249</v>
      </c>
      <c r="C287" s="490" t="s">
        <v>383</v>
      </c>
      <c r="D287" s="390" t="s">
        <v>500</v>
      </c>
      <c r="E287" s="389" t="s">
        <v>605</v>
      </c>
      <c r="F287" s="523" t="s">
        <v>1086</v>
      </c>
      <c r="G287" s="636" t="s">
        <v>1753</v>
      </c>
      <c r="H287" s="518" t="str">
        <f t="shared" si="17"/>
        <v>Indicazioni sul fabbisogno di energia dei consumatori principali 2 / 2</v>
      </c>
    </row>
    <row r="288" spans="1:8" s="376" customFormat="1" ht="12.75" x14ac:dyDescent="0.2">
      <c r="A288" s="487">
        <v>8.1</v>
      </c>
      <c r="B288" s="502">
        <v>250</v>
      </c>
      <c r="C288" s="490" t="s">
        <v>383</v>
      </c>
      <c r="D288" s="390" t="s">
        <v>501</v>
      </c>
      <c r="E288" s="389" t="s">
        <v>249</v>
      </c>
      <c r="F288" s="523" t="s">
        <v>1087</v>
      </c>
      <c r="G288" s="636" t="s">
        <v>1754</v>
      </c>
      <c r="H288" s="518" t="str">
        <f t="shared" si="17"/>
        <v>D.3 Diagramma del flusso energetico</v>
      </c>
    </row>
    <row r="289" spans="1:8" s="376" customFormat="1" ht="25.5" x14ac:dyDescent="0.2">
      <c r="A289" s="487">
        <v>8.1</v>
      </c>
      <c r="B289" s="502">
        <v>251</v>
      </c>
      <c r="C289" s="490" t="s">
        <v>383</v>
      </c>
      <c r="D289" s="390" t="s">
        <v>502</v>
      </c>
      <c r="E289" s="389" t="s">
        <v>284</v>
      </c>
      <c r="F289" s="523" t="s">
        <v>1088</v>
      </c>
      <c r="G289" s="636" t="s">
        <v>1755</v>
      </c>
      <c r="H289" s="518" t="str">
        <f t="shared" si="17"/>
        <v>Creare un diagramma del flusso energetico in cinque passaggi:</v>
      </c>
    </row>
    <row r="290" spans="1:8" s="376" customFormat="1" ht="25.5" x14ac:dyDescent="0.2">
      <c r="A290" s="487">
        <v>8.1</v>
      </c>
      <c r="B290" s="502">
        <v>252</v>
      </c>
      <c r="C290" s="490" t="s">
        <v>383</v>
      </c>
      <c r="D290" s="390" t="s">
        <v>566</v>
      </c>
      <c r="E290" s="389" t="s">
        <v>282</v>
      </c>
      <c r="F290" s="523" t="s">
        <v>1337</v>
      </c>
      <c r="G290" s="636" t="s">
        <v>1756</v>
      </c>
      <c r="H290" s="518" t="str">
        <f t="shared" si="17"/>
        <v>Cliccare sul pulsante «Crea diagramma del flusso energetico»:</v>
      </c>
    </row>
    <row r="291" spans="1:8" s="376" customFormat="1" ht="25.5" x14ac:dyDescent="0.2">
      <c r="A291" s="487"/>
      <c r="B291" s="626">
        <v>252.1</v>
      </c>
      <c r="C291" s="490" t="s">
        <v>383</v>
      </c>
      <c r="D291" s="390"/>
      <c r="E291" s="389" t="s">
        <v>1269</v>
      </c>
      <c r="F291" s="523" t="s">
        <v>1323</v>
      </c>
      <c r="G291" s="636" t="s">
        <v>1757</v>
      </c>
      <c r="H291" s="518" t="str">
        <f t="shared" si="17"/>
        <v>In caso di un messaggio di sicurezza del browser Internet: consentire i contenuti bloccati.</v>
      </c>
    </row>
    <row r="292" spans="1:8" s="376" customFormat="1" ht="25.5" x14ac:dyDescent="0.2">
      <c r="A292" s="487">
        <v>8.1</v>
      </c>
      <c r="B292" s="502">
        <v>253</v>
      </c>
      <c r="C292" s="490" t="s">
        <v>383</v>
      </c>
      <c r="D292" s="390" t="s">
        <v>567</v>
      </c>
      <c r="E292" s="389" t="s">
        <v>285</v>
      </c>
      <c r="F292" s="523" t="s">
        <v>1089</v>
      </c>
      <c r="G292" s="636" t="s">
        <v>1758</v>
      </c>
      <c r="H292" s="518" t="str">
        <f t="shared" si="17"/>
        <v>il diagramma del flusso energetico è visualizzato nel browser Internet.</v>
      </c>
    </row>
    <row r="293" spans="1:8" s="376" customFormat="1" ht="25.5" x14ac:dyDescent="0.2">
      <c r="A293" s="487">
        <v>8.1</v>
      </c>
      <c r="B293" s="502">
        <v>254</v>
      </c>
      <c r="C293" s="490" t="s">
        <v>383</v>
      </c>
      <c r="D293" s="390" t="s">
        <v>568</v>
      </c>
      <c r="E293" s="389" t="s">
        <v>281</v>
      </c>
      <c r="F293" s="523" t="s">
        <v>1090</v>
      </c>
      <c r="G293" s="636" t="s">
        <v>1759</v>
      </c>
      <c r="H293" s="518" t="str">
        <f t="shared" si="17"/>
        <v>Adattare il diagramma del flusso energetico se necessario (facoltativo).</v>
      </c>
    </row>
    <row r="294" spans="1:8" s="376" customFormat="1" ht="25.5" x14ac:dyDescent="0.2">
      <c r="A294" s="487">
        <v>8.1</v>
      </c>
      <c r="B294" s="502">
        <v>255</v>
      </c>
      <c r="C294" s="490" t="s">
        <v>383</v>
      </c>
      <c r="D294" s="390" t="s">
        <v>569</v>
      </c>
      <c r="E294" s="389" t="s">
        <v>278</v>
      </c>
      <c r="F294" s="523" t="s">
        <v>1321</v>
      </c>
      <c r="G294" s="636" t="s">
        <v>1760</v>
      </c>
      <c r="H294" s="518" t="str">
        <f t="shared" si="17"/>
        <v>le barre possono essere spostate in verticale con il mouse.</v>
      </c>
    </row>
    <row r="295" spans="1:8" s="376" customFormat="1" ht="38.25" x14ac:dyDescent="0.2">
      <c r="A295" s="487">
        <v>8.1</v>
      </c>
      <c r="B295" s="502">
        <v>256</v>
      </c>
      <c r="C295" s="490" t="s">
        <v>383</v>
      </c>
      <c r="D295" s="390" t="s">
        <v>570</v>
      </c>
      <c r="E295" s="389" t="s">
        <v>279</v>
      </c>
      <c r="F295" s="523" t="s">
        <v>1322</v>
      </c>
      <c r="G295" s="636" t="s">
        <v>1994</v>
      </c>
      <c r="H295" s="518" t="str">
        <f t="shared" si="17"/>
        <v>questo permette di migliorare la rappresentazione e di modificare se necessario anche la sequenza dei vettori energetici e degli impianti.</v>
      </c>
    </row>
    <row r="296" spans="1:8" s="376" customFormat="1" ht="12.75" x14ac:dyDescent="0.2">
      <c r="A296" s="487">
        <v>8.1</v>
      </c>
      <c r="B296" s="502">
        <v>257</v>
      </c>
      <c r="C296" s="490" t="s">
        <v>383</v>
      </c>
      <c r="D296" s="390" t="s">
        <v>571</v>
      </c>
      <c r="E296" s="389" t="s">
        <v>1272</v>
      </c>
      <c r="F296" s="523" t="s">
        <v>1271</v>
      </c>
      <c r="G296" s="636" t="s">
        <v>1761</v>
      </c>
      <c r="H296" s="518" t="str">
        <f t="shared" ref="H296:H329" si="21">IF(Sprache="DE",E296,IF(Sprache="FR",F296,IF(Sprache="IT",G296,"Fehler: Sprache wählen")))</f>
        <v>Copiare il diagramma del flusso energetico.</v>
      </c>
    </row>
    <row r="297" spans="1:8" s="376" customFormat="1" ht="25.5" x14ac:dyDescent="0.2">
      <c r="A297" s="487">
        <v>8.1</v>
      </c>
      <c r="B297" s="626">
        <v>257.10000000000002</v>
      </c>
      <c r="C297" s="490" t="s">
        <v>383</v>
      </c>
      <c r="D297" s="390"/>
      <c r="E297" s="468" t="s">
        <v>1267</v>
      </c>
      <c r="F297" s="523" t="s">
        <v>1279</v>
      </c>
      <c r="G297" s="636" t="s">
        <v>1762</v>
      </c>
      <c r="H297" s="518" t="str">
        <f t="shared" si="21"/>
        <v>Internet Explorer: cliccare sul grafico con il tasto destro del mouse e selezionare «Copia».</v>
      </c>
    </row>
    <row r="298" spans="1:8" s="376" customFormat="1" ht="38.25" x14ac:dyDescent="0.2">
      <c r="A298" s="487">
        <v>8.1</v>
      </c>
      <c r="B298" s="626">
        <v>257.10000000000002</v>
      </c>
      <c r="C298" s="490" t="s">
        <v>383</v>
      </c>
      <c r="D298" s="390"/>
      <c r="E298" s="468" t="s">
        <v>1268</v>
      </c>
      <c r="F298" s="620" t="s">
        <v>1270</v>
      </c>
      <c r="G298" s="636" t="s">
        <v>1763</v>
      </c>
      <c r="H298" s="518" t="str">
        <f t="shared" si="21"/>
        <v>Firefox o Chrome: copiare il diagramma del flusso energetico con l'aiuto di un programma di screenshot:</v>
      </c>
    </row>
    <row r="299" spans="1:8" s="376" customFormat="1" ht="38.25" x14ac:dyDescent="0.2">
      <c r="A299" s="487">
        <v>8.1</v>
      </c>
      <c r="B299" s="502">
        <v>258</v>
      </c>
      <c r="C299" s="490" t="s">
        <v>383</v>
      </c>
      <c r="D299" s="390" t="s">
        <v>572</v>
      </c>
      <c r="E299" s="389" t="s">
        <v>283</v>
      </c>
      <c r="F299" s="523" t="s">
        <v>1091</v>
      </c>
      <c r="G299" s="636" t="s">
        <v>1764</v>
      </c>
      <c r="H299" s="518" t="str">
        <f t="shared" si="21"/>
        <v>sui computer che utilizzano il sistema operativo Windows Vista (o sistemi più recenti) è installato di default il programma «Snipping Tool».</v>
      </c>
    </row>
    <row r="300" spans="1:8" s="376" customFormat="1" ht="25.5" x14ac:dyDescent="0.2">
      <c r="A300" s="487">
        <v>8.1</v>
      </c>
      <c r="B300" s="502">
        <v>259</v>
      </c>
      <c r="C300" s="490" t="s">
        <v>383</v>
      </c>
      <c r="D300" s="390" t="s">
        <v>573</v>
      </c>
      <c r="E300" s="389" t="s">
        <v>899</v>
      </c>
      <c r="F300" s="523" t="s">
        <v>1092</v>
      </c>
      <c r="G300" s="636" t="s">
        <v>1765</v>
      </c>
      <c r="H300" s="518" t="str">
        <f t="shared" si="21"/>
        <v xml:space="preserve">per aprire il programma basta cliccare sul seguente pulsante: </v>
      </c>
    </row>
    <row r="301" spans="1:8" s="376" customFormat="1" ht="38.25" x14ac:dyDescent="0.2">
      <c r="A301" s="487">
        <v>8.1</v>
      </c>
      <c r="B301" s="502">
        <v>260</v>
      </c>
      <c r="C301" s="490" t="s">
        <v>383</v>
      </c>
      <c r="D301" s="390" t="s">
        <v>574</v>
      </c>
      <c r="E301" s="389" t="s">
        <v>375</v>
      </c>
      <c r="F301" s="523" t="s">
        <v>1093</v>
      </c>
      <c r="G301" s="636" t="s">
        <v>1766</v>
      </c>
      <c r="H301" s="518" t="str">
        <f t="shared" si="21"/>
        <v>oppure avviare il programma manualmente cliccando sul pulsante «Start» (barra delle applicazioni) e inserendo nel campo di ricerca la parola «SnippingTool».</v>
      </c>
    </row>
    <row r="302" spans="1:8" s="376" customFormat="1" ht="38.25" x14ac:dyDescent="0.2">
      <c r="A302" s="487">
        <v>8.1</v>
      </c>
      <c r="B302" s="502">
        <v>261</v>
      </c>
      <c r="C302" s="490" t="s">
        <v>383</v>
      </c>
      <c r="D302" s="390" t="s">
        <v>575</v>
      </c>
      <c r="E302" s="389" t="s">
        <v>280</v>
      </c>
      <c r="F302" s="523" t="s">
        <v>1094</v>
      </c>
      <c r="G302" s="636" t="s">
        <v>1767</v>
      </c>
      <c r="H302" s="518" t="str">
        <f t="shared" si="21"/>
        <v>ritagliare il diagramma del flusso energetico con il programma di screenshot. Il diagramma viene copiato automaticamente negli Appunti.</v>
      </c>
    </row>
    <row r="303" spans="1:8" s="376" customFormat="1" ht="25.5" x14ac:dyDescent="0.2">
      <c r="A303" s="487">
        <v>8.1</v>
      </c>
      <c r="B303" s="502">
        <v>262</v>
      </c>
      <c r="C303" s="490" t="s">
        <v>383</v>
      </c>
      <c r="D303" s="390" t="s">
        <v>576</v>
      </c>
      <c r="E303" s="389" t="s">
        <v>903</v>
      </c>
      <c r="F303" s="523" t="s">
        <v>1095</v>
      </c>
      <c r="G303" s="636" t="s">
        <v>1768</v>
      </c>
      <c r="H303" s="518" t="str">
        <f t="shared" si="21"/>
        <v>Inserire il diagramma del flusso energetico all’interno del riquadro bianco.</v>
      </c>
    </row>
    <row r="304" spans="1:8" s="376" customFormat="1" ht="25.5" x14ac:dyDescent="0.2">
      <c r="A304" s="487">
        <v>8.1</v>
      </c>
      <c r="B304" s="502">
        <v>263</v>
      </c>
      <c r="C304" s="490" t="s">
        <v>383</v>
      </c>
      <c r="D304" s="390" t="s">
        <v>577</v>
      </c>
      <c r="E304" s="389" t="s">
        <v>904</v>
      </c>
      <c r="F304" s="523" t="s">
        <v>1096</v>
      </c>
      <c r="G304" s="636" t="s">
        <v>1769</v>
      </c>
      <c r="H304" s="518" t="str">
        <f t="shared" si="21"/>
        <v>cliccare sulla superficie bianca con il tasto destro del mouse e selezionare «Incolla».</v>
      </c>
    </row>
    <row r="305" spans="1:8" s="376" customFormat="1" ht="25.5" x14ac:dyDescent="0.2">
      <c r="A305" s="487">
        <v>8.1</v>
      </c>
      <c r="B305" s="502">
        <v>264</v>
      </c>
      <c r="C305" s="490" t="s">
        <v>383</v>
      </c>
      <c r="D305" s="390" t="s">
        <v>578</v>
      </c>
      <c r="E305" s="389" t="s">
        <v>905</v>
      </c>
      <c r="F305" s="523" t="s">
        <v>1097</v>
      </c>
      <c r="G305" s="636" t="s">
        <v>1770</v>
      </c>
      <c r="H305" s="518" t="str">
        <f t="shared" si="21"/>
        <v>se necessario, adeguare le dimensioni del diagramma alla grandezza della superficie bianca.</v>
      </c>
    </row>
    <row r="306" spans="1:8" s="376" customFormat="1" ht="12.75" x14ac:dyDescent="0.2">
      <c r="A306" s="487">
        <v>8.1</v>
      </c>
      <c r="B306" s="502">
        <v>265</v>
      </c>
      <c r="C306" s="490" t="s">
        <v>383</v>
      </c>
      <c r="D306" s="390" t="s">
        <v>579</v>
      </c>
      <c r="E306" s="389" t="s">
        <v>287</v>
      </c>
      <c r="F306" s="523" t="s">
        <v>1098</v>
      </c>
      <c r="G306" s="636" t="s">
        <v>1995</v>
      </c>
      <c r="H306" s="518" t="str">
        <f t="shared" si="21"/>
        <v>Cliccare sul pulsante «Salva e riporta».</v>
      </c>
    </row>
    <row r="307" spans="1:8" s="376" customFormat="1" ht="25.5" x14ac:dyDescent="0.2">
      <c r="A307" s="487">
        <v>8.1</v>
      </c>
      <c r="B307" s="502">
        <v>266</v>
      </c>
      <c r="C307" s="490" t="s">
        <v>383</v>
      </c>
      <c r="D307" s="390" t="s">
        <v>580</v>
      </c>
      <c r="E307" s="389" t="s">
        <v>286</v>
      </c>
      <c r="F307" s="523" t="s">
        <v>1099</v>
      </c>
      <c r="G307" s="636" t="s">
        <v>1771</v>
      </c>
      <c r="H307" s="518" t="str">
        <f t="shared" si="21"/>
        <v>il diagramma del flusso energetico viene salvato e riportato nel foglio di lavoro «Rapporto».</v>
      </c>
    </row>
    <row r="308" spans="1:8" s="376" customFormat="1" ht="12.75" customHeight="1" x14ac:dyDescent="0.2">
      <c r="A308" s="487">
        <v>8.1</v>
      </c>
      <c r="B308" s="502">
        <v>267</v>
      </c>
      <c r="C308" s="490" t="s">
        <v>383</v>
      </c>
      <c r="D308" s="390" t="s">
        <v>581</v>
      </c>
      <c r="E308" s="389" t="s">
        <v>247</v>
      </c>
      <c r="F308" s="392" t="s">
        <v>1433</v>
      </c>
      <c r="G308" s="392" t="s">
        <v>1729</v>
      </c>
      <c r="H308" s="393" t="str">
        <f t="shared" si="21"/>
        <v>Energia termica</v>
      </c>
    </row>
    <row r="309" spans="1:8" s="376" customFormat="1" ht="12.75" customHeight="1" x14ac:dyDescent="0.2">
      <c r="A309" s="487">
        <v>8.1</v>
      </c>
      <c r="B309" s="502">
        <v>268</v>
      </c>
      <c r="C309" s="490" t="s">
        <v>383</v>
      </c>
      <c r="D309" s="390" t="s">
        <v>475</v>
      </c>
      <c r="E309" s="389" t="s">
        <v>247</v>
      </c>
      <c r="F309" s="392" t="s">
        <v>1433</v>
      </c>
      <c r="G309" s="392" t="s">
        <v>1729</v>
      </c>
      <c r="H309" s="393" t="str">
        <f t="shared" si="21"/>
        <v>Energia termica</v>
      </c>
    </row>
    <row r="310" spans="1:8" s="376" customFormat="1" ht="12.75" x14ac:dyDescent="0.2">
      <c r="A310" s="487">
        <v>8.1</v>
      </c>
      <c r="B310" s="502">
        <v>269</v>
      </c>
      <c r="C310" s="490" t="s">
        <v>383</v>
      </c>
      <c r="D310" s="390" t="s">
        <v>476</v>
      </c>
      <c r="E310" s="389" t="s">
        <v>48</v>
      </c>
      <c r="F310" s="523" t="s">
        <v>1437</v>
      </c>
      <c r="G310" s="636" t="s">
        <v>1772</v>
      </c>
      <c r="H310" s="518" t="str">
        <f t="shared" si="21"/>
        <v>Energia</v>
      </c>
    </row>
    <row r="311" spans="1:8" s="376" customFormat="1" ht="12.75" x14ac:dyDescent="0.2">
      <c r="A311" s="487">
        <v>8.1</v>
      </c>
      <c r="B311" s="502">
        <v>270</v>
      </c>
      <c r="C311" s="490" t="s">
        <v>383</v>
      </c>
      <c r="D311" s="390" t="s">
        <v>591</v>
      </c>
      <c r="E311" s="389" t="s">
        <v>261</v>
      </c>
      <c r="F311" s="523" t="s">
        <v>1100</v>
      </c>
      <c r="G311" s="636" t="s">
        <v>1773</v>
      </c>
      <c r="H311" s="518" t="str">
        <f t="shared" si="21"/>
        <v>(Segno + o -)</v>
      </c>
    </row>
    <row r="312" spans="1:8" s="376" customFormat="1" ht="12.75" x14ac:dyDescent="0.2">
      <c r="A312" s="487">
        <v>8.1</v>
      </c>
      <c r="B312" s="502">
        <v>271</v>
      </c>
      <c r="C312" s="490" t="s">
        <v>383</v>
      </c>
      <c r="D312" s="390" t="s">
        <v>512</v>
      </c>
      <c r="E312" s="389" t="s">
        <v>49</v>
      </c>
      <c r="F312" s="523" t="s">
        <v>1320</v>
      </c>
      <c r="G312" s="636" t="s">
        <v>1774</v>
      </c>
      <c r="H312" s="518" t="str">
        <f t="shared" si="21"/>
        <v>Quota</v>
      </c>
    </row>
    <row r="313" spans="1:8" s="376" customFormat="1" ht="12.75" customHeight="1" x14ac:dyDescent="0.2">
      <c r="A313" s="487">
        <v>8.1</v>
      </c>
      <c r="B313" s="502">
        <v>272</v>
      </c>
      <c r="C313" s="490" t="s">
        <v>383</v>
      </c>
      <c r="D313" s="390" t="s">
        <v>592</v>
      </c>
      <c r="E313" s="389" t="s">
        <v>50</v>
      </c>
      <c r="F313" s="392" t="s">
        <v>1428</v>
      </c>
      <c r="G313" s="639" t="s">
        <v>1600</v>
      </c>
      <c r="H313" s="393" t="str">
        <f t="shared" si="21"/>
        <v>Energia elettrica</v>
      </c>
    </row>
    <row r="314" spans="1:8" s="376" customFormat="1" ht="12.75" customHeight="1" x14ac:dyDescent="0.2">
      <c r="A314" s="487">
        <v>8.1</v>
      </c>
      <c r="B314" s="502">
        <v>273</v>
      </c>
      <c r="C314" s="490" t="s">
        <v>383</v>
      </c>
      <c r="D314" s="390" t="s">
        <v>490</v>
      </c>
      <c r="E314" s="389" t="s">
        <v>50</v>
      </c>
      <c r="F314" s="392" t="s">
        <v>1428</v>
      </c>
      <c r="G314" s="639" t="s">
        <v>1600</v>
      </c>
      <c r="H314" s="393" t="str">
        <f t="shared" si="21"/>
        <v>Energia elettrica</v>
      </c>
    </row>
    <row r="315" spans="1:8" s="376" customFormat="1" ht="12.75" customHeight="1" x14ac:dyDescent="0.2">
      <c r="A315" s="487">
        <v>8.1</v>
      </c>
      <c r="B315" s="502">
        <v>274</v>
      </c>
      <c r="C315" s="490" t="s">
        <v>383</v>
      </c>
      <c r="D315" s="390" t="s">
        <v>593</v>
      </c>
      <c r="E315" s="389" t="s">
        <v>48</v>
      </c>
      <c r="F315" s="392" t="s">
        <v>1437</v>
      </c>
      <c r="G315" s="639" t="s">
        <v>1772</v>
      </c>
      <c r="H315" s="393" t="str">
        <f t="shared" si="21"/>
        <v>Energia</v>
      </c>
    </row>
    <row r="316" spans="1:8" s="376" customFormat="1" ht="12.75" customHeight="1" x14ac:dyDescent="0.2">
      <c r="A316" s="487">
        <v>8.1</v>
      </c>
      <c r="B316" s="502">
        <v>275</v>
      </c>
      <c r="C316" s="490" t="s">
        <v>383</v>
      </c>
      <c r="D316" s="390" t="s">
        <v>594</v>
      </c>
      <c r="E316" s="389" t="s">
        <v>261</v>
      </c>
      <c r="F316" s="392" t="s">
        <v>1100</v>
      </c>
      <c r="G316" s="639" t="s">
        <v>1773</v>
      </c>
      <c r="H316" s="393" t="str">
        <f t="shared" si="21"/>
        <v>(Segno + o -)</v>
      </c>
    </row>
    <row r="317" spans="1:8" s="376" customFormat="1" ht="12.75" customHeight="1" x14ac:dyDescent="0.2">
      <c r="A317" s="487">
        <v>8.1</v>
      </c>
      <c r="B317" s="502">
        <v>276</v>
      </c>
      <c r="C317" s="490" t="s">
        <v>383</v>
      </c>
      <c r="D317" s="390" t="s">
        <v>595</v>
      </c>
      <c r="E317" s="389" t="s">
        <v>49</v>
      </c>
      <c r="F317" s="392" t="s">
        <v>1320</v>
      </c>
      <c r="G317" s="639" t="s">
        <v>1774</v>
      </c>
      <c r="H317" s="393" t="str">
        <f t="shared" si="21"/>
        <v>Quota</v>
      </c>
    </row>
    <row r="318" spans="1:8" s="376" customFormat="1" ht="12.75" x14ac:dyDescent="0.2">
      <c r="A318" s="487">
        <v>8.1</v>
      </c>
      <c r="B318" s="626">
        <v>277.10000000000002</v>
      </c>
      <c r="C318" s="490" t="s">
        <v>383</v>
      </c>
      <c r="D318" s="390" t="s">
        <v>582</v>
      </c>
      <c r="E318" s="389" t="s">
        <v>265</v>
      </c>
      <c r="F318" s="523" t="s">
        <v>1101</v>
      </c>
      <c r="G318" s="636" t="s">
        <v>1775</v>
      </c>
      <c r="H318" s="518" t="str">
        <f t="shared" si="21"/>
        <v>Secondo le indicazioni del Formulario C, cifra C.1</v>
      </c>
    </row>
    <row r="319" spans="1:8" s="376" customFormat="1" ht="38.25" x14ac:dyDescent="0.2">
      <c r="A319" s="487">
        <v>8.1</v>
      </c>
      <c r="B319" s="626">
        <v>277.2</v>
      </c>
      <c r="C319" s="490" t="s">
        <v>383</v>
      </c>
      <c r="D319" s="390" t="s">
        <v>528</v>
      </c>
      <c r="E319" s="389" t="s">
        <v>1517</v>
      </c>
      <c r="F319" s="523" t="s">
        <v>2030</v>
      </c>
      <c r="G319" s="636" t="s">
        <v>1776</v>
      </c>
      <c r="H319" s="518" t="str">
        <f t="shared" si="21"/>
        <v>Il calore residuo sfruttato direttamente da areali esterni deve essere indicato come teleriscaldamento (Formulario C, cifra C.1).</v>
      </c>
    </row>
    <row r="320" spans="1:8" s="376" customFormat="1" ht="38.25" x14ac:dyDescent="0.2">
      <c r="A320" s="487">
        <v>8.1</v>
      </c>
      <c r="B320" s="502">
        <v>278</v>
      </c>
      <c r="C320" s="490" t="s">
        <v>383</v>
      </c>
      <c r="D320" s="390" t="s">
        <v>527</v>
      </c>
      <c r="E320" s="389" t="s">
        <v>1518</v>
      </c>
      <c r="F320" s="523" t="s">
        <v>2015</v>
      </c>
      <c r="G320" s="636" t="s">
        <v>1996</v>
      </c>
      <c r="H320" s="518" t="str">
        <f t="shared" si="21"/>
        <v>Prod. auton. di elettr. da fonti rinnovabili (imp. FV, picc. imp. idroel. ecc.) per il consumo proprio; senza l'acquisto di certificati.</v>
      </c>
    </row>
    <row r="321" spans="1:8" s="376" customFormat="1" ht="38.25" x14ac:dyDescent="0.2">
      <c r="A321" s="487">
        <v>8.1</v>
      </c>
      <c r="B321" s="626">
        <v>279.10000000000002</v>
      </c>
      <c r="C321" s="490" t="s">
        <v>383</v>
      </c>
      <c r="D321" s="390" t="s">
        <v>528</v>
      </c>
      <c r="E321" s="389" t="s">
        <v>1537</v>
      </c>
      <c r="F321" s="523" t="s">
        <v>1538</v>
      </c>
      <c r="G321" s="636" t="s">
        <v>1777</v>
      </c>
      <c r="H321" s="518" t="str">
        <f t="shared" si="21"/>
        <v>Per esempio free-cooling, calore o freddo prodotti con impianti solari termici per il consumo proprio.</v>
      </c>
    </row>
    <row r="322" spans="1:8" s="376" customFormat="1" ht="12.75" x14ac:dyDescent="0.2">
      <c r="A322" s="487">
        <v>8.1</v>
      </c>
      <c r="B322" s="626">
        <v>279.2</v>
      </c>
      <c r="C322" s="490" t="s">
        <v>383</v>
      </c>
      <c r="D322" s="390" t="s">
        <v>516</v>
      </c>
      <c r="E322" s="389" t="s">
        <v>1400</v>
      </c>
      <c r="F322" s="523" t="s">
        <v>1519</v>
      </c>
      <c r="G322" s="636" t="s">
        <v>1997</v>
      </c>
      <c r="H322" s="518" t="str">
        <f t="shared" ref="H322" si="22">IF(Sprache="DE",E322,IF(Sprache="FR",F322,IF(Sprache="IT",G322,"Fehler: Sprache wählen")))</f>
        <v>Quota energ. ambient.:</v>
      </c>
    </row>
    <row r="323" spans="1:8" s="376" customFormat="1" ht="12.75" x14ac:dyDescent="0.2">
      <c r="A323" s="487">
        <v>8.1</v>
      </c>
      <c r="B323" s="502">
        <v>280</v>
      </c>
      <c r="C323" s="490" t="s">
        <v>383</v>
      </c>
      <c r="D323" s="390" t="s">
        <v>529</v>
      </c>
      <c r="E323" s="389" t="s">
        <v>376</v>
      </c>
      <c r="F323" s="523" t="s">
        <v>1338</v>
      </c>
      <c r="G323" s="636" t="s">
        <v>1778</v>
      </c>
      <c r="H323" s="518" t="str">
        <f t="shared" si="21"/>
        <v>Coeff. di lavoro annuo (CLA) (medio):</v>
      </c>
    </row>
    <row r="324" spans="1:8" s="376" customFormat="1" ht="25.5" x14ac:dyDescent="0.2">
      <c r="A324" s="487">
        <v>8.1</v>
      </c>
      <c r="B324" s="502">
        <v>281</v>
      </c>
      <c r="C324" s="490" t="s">
        <v>383</v>
      </c>
      <c r="D324" s="390" t="s">
        <v>530</v>
      </c>
      <c r="E324" s="389" t="s">
        <v>1389</v>
      </c>
      <c r="F324" s="523" t="s">
        <v>1390</v>
      </c>
      <c r="G324" s="636" t="s">
        <v>1779</v>
      </c>
      <c r="H324" s="518" t="str">
        <f t="shared" si="21"/>
        <v>1) L’energia termica necessaria viene calcolata in modo semplificato con un grado di efficienza del 90%.</v>
      </c>
    </row>
    <row r="325" spans="1:8" s="376" customFormat="1" ht="38.25" x14ac:dyDescent="0.2">
      <c r="A325" s="487">
        <v>8.1</v>
      </c>
      <c r="B325" s="502">
        <v>282</v>
      </c>
      <c r="C325" s="490" t="s">
        <v>383</v>
      </c>
      <c r="D325" s="390" t="s">
        <v>583</v>
      </c>
      <c r="E325" s="389" t="s">
        <v>372</v>
      </c>
      <c r="F325" s="523" t="s">
        <v>1438</v>
      </c>
      <c r="G325" s="636" t="s">
        <v>1780</v>
      </c>
      <c r="H325" s="518" t="str">
        <f t="shared" si="21"/>
        <v>Qui va riportata la stima delle perdite energetiche di tutti gli impianti di produzione di energia e di tutti i sistemi di distribuzione.</v>
      </c>
    </row>
    <row r="326" spans="1:8" s="376" customFormat="1" ht="38.25" x14ac:dyDescent="0.2">
      <c r="A326" s="487">
        <v>8.1</v>
      </c>
      <c r="B326" s="502">
        <v>283</v>
      </c>
      <c r="C326" s="490" t="s">
        <v>383</v>
      </c>
      <c r="D326" s="390" t="s">
        <v>584</v>
      </c>
      <c r="E326" s="389" t="s">
        <v>355</v>
      </c>
      <c r="F326" s="523" t="s">
        <v>1339</v>
      </c>
      <c r="G326" s="636" t="s">
        <v>1998</v>
      </c>
      <c r="H326" s="518" t="str">
        <f t="shared" si="21"/>
        <v>Questo fabbisogno energetico deve essere assegnato alla tecnica impiantistica e agli impianti di processo e produzione.</v>
      </c>
    </row>
    <row r="327" spans="1:8" s="376" customFormat="1" ht="12.75" customHeight="1" x14ac:dyDescent="0.2">
      <c r="A327" s="487">
        <v>8.1</v>
      </c>
      <c r="B327" s="502">
        <v>284</v>
      </c>
      <c r="C327" s="490" t="s">
        <v>383</v>
      </c>
      <c r="D327" s="390" t="s">
        <v>585</v>
      </c>
      <c r="E327" s="389" t="s">
        <v>251</v>
      </c>
      <c r="F327" s="392" t="s">
        <v>1080</v>
      </c>
      <c r="G327" s="639" t="s">
        <v>1748</v>
      </c>
      <c r="H327" s="393" t="str">
        <f t="shared" si="21"/>
        <v>Tecnica impiantistica:</v>
      </c>
    </row>
    <row r="328" spans="1:8" s="376" customFormat="1" ht="12.75" x14ac:dyDescent="0.2">
      <c r="A328" s="487">
        <v>8.1</v>
      </c>
      <c r="B328" s="502">
        <v>285</v>
      </c>
      <c r="C328" s="490" t="s">
        <v>383</v>
      </c>
      <c r="D328" s="390" t="s">
        <v>586</v>
      </c>
      <c r="E328" s="389" t="s">
        <v>258</v>
      </c>
      <c r="F328" s="523" t="s">
        <v>1102</v>
      </c>
      <c r="G328" s="636" t="s">
        <v>1781</v>
      </c>
      <c r="H328" s="518" t="str">
        <f t="shared" si="21"/>
        <v>Aria compressa</v>
      </c>
    </row>
    <row r="329" spans="1:8" s="376" customFormat="1" ht="12.75" x14ac:dyDescent="0.2">
      <c r="A329" s="487">
        <v>8.1</v>
      </c>
      <c r="B329" s="502">
        <v>286</v>
      </c>
      <c r="C329" s="490" t="s">
        <v>383</v>
      </c>
      <c r="D329" s="390" t="s">
        <v>587</v>
      </c>
      <c r="E329" s="389" t="s">
        <v>253</v>
      </c>
      <c r="F329" s="523" t="s">
        <v>1027</v>
      </c>
      <c r="G329" s="636" t="s">
        <v>1782</v>
      </c>
      <c r="H329" s="518" t="str">
        <f t="shared" si="21"/>
        <v>Altri</v>
      </c>
    </row>
    <row r="330" spans="1:8" s="376" customFormat="1" ht="12.75" x14ac:dyDescent="0.2">
      <c r="A330" s="487">
        <v>8.1</v>
      </c>
      <c r="B330" s="502">
        <v>287</v>
      </c>
      <c r="C330" s="490" t="s">
        <v>383</v>
      </c>
      <c r="D330" s="390" t="s">
        <v>588</v>
      </c>
      <c r="E330" s="389" t="s">
        <v>252</v>
      </c>
      <c r="F330" s="523" t="s">
        <v>1103</v>
      </c>
      <c r="G330" s="636" t="s">
        <v>1783</v>
      </c>
      <c r="H330" s="518" t="str">
        <f t="shared" ref="H330:H355" si="23">IF(Sprache="DE",E330,IF(Sprache="FR",F330,IF(Sprache="IT",G330,"Fehler: Sprache wählen")))</f>
        <v>Impianti di processo e produzione:</v>
      </c>
    </row>
    <row r="331" spans="1:8" s="376" customFormat="1" ht="12.75" x14ac:dyDescent="0.2">
      <c r="A331" s="487">
        <v>8.1</v>
      </c>
      <c r="B331" s="502">
        <v>288</v>
      </c>
      <c r="C331" s="490" t="s">
        <v>383</v>
      </c>
      <c r="D331" s="390" t="s">
        <v>589</v>
      </c>
      <c r="E331" s="389" t="s">
        <v>277</v>
      </c>
      <c r="F331" s="523" t="s">
        <v>1104</v>
      </c>
      <c r="G331" s="636" t="s">
        <v>1784</v>
      </c>
      <c r="H331" s="518" t="str">
        <f t="shared" si="23"/>
        <v>Totale fabbisogno di energia assegnato:</v>
      </c>
    </row>
    <row r="332" spans="1:8" s="376" customFormat="1" ht="12.75" x14ac:dyDescent="0.2">
      <c r="A332" s="487">
        <v>8.1</v>
      </c>
      <c r="B332" s="502">
        <v>289</v>
      </c>
      <c r="C332" s="490" t="s">
        <v>383</v>
      </c>
      <c r="D332" s="390" t="s">
        <v>596</v>
      </c>
      <c r="E332" s="389" t="s">
        <v>913</v>
      </c>
      <c r="F332" s="523" t="s">
        <v>1105</v>
      </c>
      <c r="G332" s="636" t="s">
        <v>1999</v>
      </c>
      <c r="H332" s="518" t="str">
        <f t="shared" si="23"/>
        <v>Consumatori vari ²⁾</v>
      </c>
    </row>
    <row r="333" spans="1:8" s="376" customFormat="1" ht="12.75" customHeight="1" x14ac:dyDescent="0.2">
      <c r="A333" s="487">
        <v>8.1</v>
      </c>
      <c r="B333" s="502">
        <v>290</v>
      </c>
      <c r="C333" s="490" t="s">
        <v>383</v>
      </c>
      <c r="D333" s="390" t="s">
        <v>597</v>
      </c>
      <c r="E333" s="389" t="s">
        <v>247</v>
      </c>
      <c r="F333" s="392" t="s">
        <v>1433</v>
      </c>
      <c r="G333" s="639" t="s">
        <v>1729</v>
      </c>
      <c r="H333" s="393" t="str">
        <f t="shared" si="23"/>
        <v>Energia termica</v>
      </c>
    </row>
    <row r="334" spans="1:8" s="376" customFormat="1" ht="12.75" customHeight="1" x14ac:dyDescent="0.2">
      <c r="A334" s="487">
        <v>8.1</v>
      </c>
      <c r="B334" s="502">
        <v>291</v>
      </c>
      <c r="C334" s="490" t="s">
        <v>383</v>
      </c>
      <c r="D334" s="390" t="s">
        <v>598</v>
      </c>
      <c r="E334" s="389" t="s">
        <v>48</v>
      </c>
      <c r="F334" s="392" t="s">
        <v>1437</v>
      </c>
      <c r="G334" s="639" t="s">
        <v>1772</v>
      </c>
      <c r="H334" s="393" t="str">
        <f t="shared" si="23"/>
        <v>Energia</v>
      </c>
    </row>
    <row r="335" spans="1:8" s="376" customFormat="1" ht="12.75" x14ac:dyDescent="0.2">
      <c r="A335" s="487">
        <v>8.1</v>
      </c>
      <c r="B335" s="502">
        <v>292</v>
      </c>
      <c r="C335" s="490" t="s">
        <v>383</v>
      </c>
      <c r="D335" s="390" t="s">
        <v>599</v>
      </c>
      <c r="E335" s="389" t="s">
        <v>590</v>
      </c>
      <c r="F335" s="523" t="s">
        <v>1439</v>
      </c>
      <c r="G335" s="636" t="s">
        <v>1785</v>
      </c>
      <c r="H335" s="518" t="str">
        <f t="shared" si="23"/>
        <v>1) Energia termica prodotta</v>
      </c>
    </row>
    <row r="336" spans="1:8" s="376" customFormat="1" ht="12.75" customHeight="1" x14ac:dyDescent="0.2">
      <c r="A336" s="487">
        <v>8.1</v>
      </c>
      <c r="B336" s="502">
        <v>293</v>
      </c>
      <c r="C336" s="490" t="s">
        <v>383</v>
      </c>
      <c r="D336" s="390" t="s">
        <v>600</v>
      </c>
      <c r="E336" s="389" t="s">
        <v>49</v>
      </c>
      <c r="F336" s="392" t="s">
        <v>1320</v>
      </c>
      <c r="G336" s="639" t="s">
        <v>1774</v>
      </c>
      <c r="H336" s="393" t="str">
        <f t="shared" si="23"/>
        <v>Quota</v>
      </c>
    </row>
    <row r="337" spans="1:8" s="376" customFormat="1" ht="12.75" customHeight="1" x14ac:dyDescent="0.2">
      <c r="A337" s="487">
        <v>8.1</v>
      </c>
      <c r="B337" s="502">
        <v>294</v>
      </c>
      <c r="C337" s="490" t="s">
        <v>383</v>
      </c>
      <c r="D337" s="390" t="s">
        <v>601</v>
      </c>
      <c r="E337" s="389" t="s">
        <v>50</v>
      </c>
      <c r="F337" s="392" t="s">
        <v>1428</v>
      </c>
      <c r="G337" s="639" t="s">
        <v>1600</v>
      </c>
      <c r="H337" s="393" t="str">
        <f t="shared" si="23"/>
        <v>Energia elettrica</v>
      </c>
    </row>
    <row r="338" spans="1:8" s="376" customFormat="1" ht="12.75" customHeight="1" x14ac:dyDescent="0.2">
      <c r="A338" s="487">
        <v>8.1</v>
      </c>
      <c r="B338" s="502">
        <v>295</v>
      </c>
      <c r="C338" s="490" t="s">
        <v>383</v>
      </c>
      <c r="D338" s="390" t="s">
        <v>602</v>
      </c>
      <c r="E338" s="389" t="s">
        <v>48</v>
      </c>
      <c r="F338" s="392" t="s">
        <v>1437</v>
      </c>
      <c r="G338" s="639" t="s">
        <v>1772</v>
      </c>
      <c r="H338" s="393" t="str">
        <f t="shared" si="23"/>
        <v>Energia</v>
      </c>
    </row>
    <row r="339" spans="1:8" s="376" customFormat="1" ht="12.75" customHeight="1" x14ac:dyDescent="0.2">
      <c r="A339" s="487">
        <v>8.1</v>
      </c>
      <c r="B339" s="502">
        <v>296</v>
      </c>
      <c r="C339" s="490" t="s">
        <v>383</v>
      </c>
      <c r="D339" s="390" t="s">
        <v>603</v>
      </c>
      <c r="E339" s="389" t="s">
        <v>49</v>
      </c>
      <c r="F339" s="392" t="s">
        <v>1320</v>
      </c>
      <c r="G339" s="392" t="s">
        <v>1774</v>
      </c>
      <c r="H339" s="393" t="str">
        <f t="shared" si="23"/>
        <v>Quota</v>
      </c>
    </row>
    <row r="340" spans="1:8" s="376" customFormat="1" ht="12.75" x14ac:dyDescent="0.2">
      <c r="A340" s="488">
        <v>8.1</v>
      </c>
      <c r="B340" s="503">
        <v>297</v>
      </c>
      <c r="C340" s="492" t="s">
        <v>383</v>
      </c>
      <c r="D340" s="398" t="s">
        <v>391</v>
      </c>
      <c r="E340" s="397" t="s">
        <v>1521</v>
      </c>
      <c r="F340" s="525" t="s">
        <v>1532</v>
      </c>
      <c r="G340" s="638" t="s">
        <v>2000</v>
      </c>
      <c r="H340" s="520" t="str">
        <f t="shared" si="23"/>
        <v>Prod. di elettr. rinnovabili:</v>
      </c>
    </row>
    <row r="341" spans="1:8" s="376" customFormat="1" ht="63.75" x14ac:dyDescent="0.2">
      <c r="A341" s="487">
        <v>8.1</v>
      </c>
      <c r="B341" s="502">
        <v>298.10000000000002</v>
      </c>
      <c r="C341" s="490" t="s">
        <v>383</v>
      </c>
      <c r="D341" s="390" t="s">
        <v>391</v>
      </c>
      <c r="E341" s="389" t="s">
        <v>1522</v>
      </c>
      <c r="F341" s="523" t="s">
        <v>1533</v>
      </c>
      <c r="G341" s="636" t="s">
        <v>2001</v>
      </c>
      <c r="H341" s="518" t="str">
        <f t="shared" si="23"/>
        <v>Prod. di elettr. (FV, piccoli imp. idroelettr., ecc.) per il cons. proprio (senza RIC, senza le vendite ai portali di corr. ecol., senza gli acquisti di certific.).
-&gt;Riport. la corr. ecol. prelevata nel Form. C, cifra C.1 «Totale energia elettrica».</v>
      </c>
    </row>
    <row r="342" spans="1:8" s="376" customFormat="1" ht="12.75" x14ac:dyDescent="0.2">
      <c r="A342" s="487">
        <v>8.1</v>
      </c>
      <c r="B342" s="502">
        <v>298.2</v>
      </c>
      <c r="C342" s="490" t="s">
        <v>383</v>
      </c>
      <c r="D342" s="390" t="s">
        <v>392</v>
      </c>
      <c r="E342" s="389" t="s">
        <v>1411</v>
      </c>
      <c r="F342" s="523" t="s">
        <v>1530</v>
      </c>
      <c r="G342" s="636" t="s">
        <v>2002</v>
      </c>
      <c r="H342" s="518" t="str">
        <f t="shared" ref="H342:H343" si="24">IF(Sprache="DE",E342,IF(Sprache="FR",F342,IF(Sprache="IT",G342,"Fehler: Sprache wählen")))</f>
        <v>Util. di calore residuo interno</v>
      </c>
    </row>
    <row r="343" spans="1:8" s="376" customFormat="1" ht="76.5" x14ac:dyDescent="0.2">
      <c r="A343" s="487">
        <v>8.1</v>
      </c>
      <c r="B343" s="502">
        <v>298.3</v>
      </c>
      <c r="C343" s="490" t="s">
        <v>383</v>
      </c>
      <c r="D343" s="390" t="s">
        <v>392</v>
      </c>
      <c r="E343" s="389" t="s">
        <v>1412</v>
      </c>
      <c r="F343" s="523" t="s">
        <v>1520</v>
      </c>
      <c r="G343" s="636" t="s">
        <v>1786</v>
      </c>
      <c r="H343" s="518" t="str">
        <f t="shared" si="24"/>
        <v xml:space="preserve">Riportare qui il calore residuo interno utilizzato direttamente (ossia senza l’impiego di PC).
Il calore residuo esterno sfruttato direttamente (p. es. da areali esterni) deve essere indicato come teleriscaldamento (Formulario C, cifra C.1).
</v>
      </c>
    </row>
    <row r="344" spans="1:8" s="376" customFormat="1" ht="12.75" x14ac:dyDescent="0.2">
      <c r="A344" s="487">
        <v>8.1</v>
      </c>
      <c r="B344" s="502">
        <v>299</v>
      </c>
      <c r="C344" s="490" t="s">
        <v>383</v>
      </c>
      <c r="D344" s="390" t="s">
        <v>1406</v>
      </c>
      <c r="E344" s="389" t="s">
        <v>1401</v>
      </c>
      <c r="F344" s="523" t="s">
        <v>1531</v>
      </c>
      <c r="G344" s="636" t="s">
        <v>1787</v>
      </c>
      <c r="H344" s="518" t="str">
        <f t="shared" si="23"/>
        <v>Utilizzo di energia ambientale</v>
      </c>
    </row>
    <row r="345" spans="1:8" s="376" customFormat="1" ht="38.25" x14ac:dyDescent="0.2">
      <c r="A345" s="487">
        <v>8.1</v>
      </c>
      <c r="B345" s="502">
        <v>300</v>
      </c>
      <c r="C345" s="490" t="s">
        <v>383</v>
      </c>
      <c r="D345" s="390" t="s">
        <v>1406</v>
      </c>
      <c r="E345" s="389" t="s">
        <v>1539</v>
      </c>
      <c r="F345" s="523" t="s">
        <v>1540</v>
      </c>
      <c r="G345" s="636" t="s">
        <v>1788</v>
      </c>
      <c r="H345" s="518" t="str">
        <f t="shared" si="23"/>
        <v>Indicare l’energia ambientale termica utilizzata (p. es. free-cooling, impianti solari termici, escluse PC/MF) per il consumo proprio.</v>
      </c>
    </row>
    <row r="346" spans="1:8" s="376" customFormat="1" ht="12.75" x14ac:dyDescent="0.2">
      <c r="A346" s="487">
        <v>8.1</v>
      </c>
      <c r="B346" s="502">
        <v>301</v>
      </c>
      <c r="C346" s="490" t="s">
        <v>383</v>
      </c>
      <c r="D346" s="390" t="s">
        <v>393</v>
      </c>
      <c r="E346" s="389" t="s">
        <v>1526</v>
      </c>
      <c r="F346" s="523" t="s">
        <v>1529</v>
      </c>
      <c r="G346" s="636" t="s">
        <v>1789</v>
      </c>
      <c r="H346" s="518" t="str">
        <f t="shared" si="23"/>
        <v>Fabbisogno elettr. di PC/MF</v>
      </c>
    </row>
    <row r="347" spans="1:8" s="376" customFormat="1" ht="76.5" x14ac:dyDescent="0.2">
      <c r="A347" s="487">
        <v>8.1</v>
      </c>
      <c r="B347" s="626">
        <v>302.10000000000002</v>
      </c>
      <c r="C347" s="490" t="s">
        <v>383</v>
      </c>
      <c r="D347" s="390" t="s">
        <v>393</v>
      </c>
      <c r="E347" s="389" t="s">
        <v>1527</v>
      </c>
      <c r="F347" s="523" t="s">
        <v>1523</v>
      </c>
      <c r="G347" s="636" t="s">
        <v>1790</v>
      </c>
      <c r="H347" s="518" t="str">
        <f t="shared" si="23"/>
        <v xml:space="preserve">Il fabbisogno di elettricità di tutte le pompe di calore (e/o delle macchine frigorifero) deve essere riportato con segno negativo.
Il coefficiente di lavoro annuo CLA è utilizzato in seguito per calcolare l’energia termica prodotta.
</v>
      </c>
    </row>
    <row r="348" spans="1:8" s="376" customFormat="1" ht="12.75" x14ac:dyDescent="0.2">
      <c r="A348" s="487">
        <v>8.1</v>
      </c>
      <c r="B348" s="626">
        <v>302.2</v>
      </c>
      <c r="C348" s="490" t="s">
        <v>383</v>
      </c>
      <c r="D348" s="390" t="s">
        <v>1406</v>
      </c>
      <c r="E348" s="389" t="s">
        <v>1409</v>
      </c>
      <c r="F348" s="523" t="s">
        <v>1524</v>
      </c>
      <c r="G348" s="636" t="s">
        <v>1791</v>
      </c>
      <c r="H348" s="518" t="str">
        <f t="shared" si="23"/>
        <v>Energia termica prodotta</v>
      </c>
    </row>
    <row r="349" spans="1:8" s="376" customFormat="1" ht="38.25" x14ac:dyDescent="0.2">
      <c r="A349" s="487">
        <v>8.1</v>
      </c>
      <c r="B349" s="626">
        <v>302.3</v>
      </c>
      <c r="C349" s="490" t="s">
        <v>383</v>
      </c>
      <c r="D349" s="390" t="s">
        <v>1406</v>
      </c>
      <c r="E349" s="389" t="s">
        <v>1408</v>
      </c>
      <c r="F349" s="523" t="s">
        <v>1525</v>
      </c>
      <c r="G349" s="636" t="s">
        <v>1792</v>
      </c>
      <c r="H349" s="518" t="str">
        <f t="shared" si="23"/>
        <v>Questa è composta dall’energia elettrica immessa nonché dall’energia sottratta alla fonte di calore (calore ambientale, calore residuo esterno o interno).</v>
      </c>
    </row>
    <row r="350" spans="1:8" s="376" customFormat="1" ht="12.75" x14ac:dyDescent="0.2">
      <c r="A350" s="487">
        <v>8.1</v>
      </c>
      <c r="B350" s="502">
        <v>303</v>
      </c>
      <c r="C350" s="490" t="s">
        <v>383</v>
      </c>
      <c r="D350" s="390" t="s">
        <v>394</v>
      </c>
      <c r="E350" s="389" t="s">
        <v>397</v>
      </c>
      <c r="F350" s="523" t="s">
        <v>1108</v>
      </c>
      <c r="G350" s="636" t="s">
        <v>1793</v>
      </c>
      <c r="H350" s="518" t="str">
        <f t="shared" si="23"/>
        <v>CLA</v>
      </c>
    </row>
    <row r="351" spans="1:8" s="376" customFormat="1" ht="38.25" customHeight="1" x14ac:dyDescent="0.2">
      <c r="A351" s="487">
        <v>8.1</v>
      </c>
      <c r="B351" s="626">
        <v>304.10000000000002</v>
      </c>
      <c r="C351" s="490" t="s">
        <v>383</v>
      </c>
      <c r="D351" s="390" t="s">
        <v>394</v>
      </c>
      <c r="E351" s="389" t="s">
        <v>396</v>
      </c>
      <c r="F351" s="523" t="s">
        <v>1106</v>
      </c>
      <c r="G351" s="636" t="s">
        <v>1794</v>
      </c>
      <c r="H351" s="518" t="str">
        <f t="shared" si="23"/>
        <v>Il coefficiente di lavoro annuo medio di tutte le pompe di calore è necessario per calcolare l’energia termica risultante mediante il fabbisogno di elettricità.</v>
      </c>
    </row>
    <row r="352" spans="1:8" s="376" customFormat="1" ht="12.75" x14ac:dyDescent="0.2">
      <c r="A352" s="487">
        <v>8.1</v>
      </c>
      <c r="B352" s="626">
        <v>304.2</v>
      </c>
      <c r="C352" s="490" t="s">
        <v>383</v>
      </c>
      <c r="D352" s="390" t="s">
        <v>1407</v>
      </c>
      <c r="E352" s="389" t="s">
        <v>1410</v>
      </c>
      <c r="F352" s="523" t="s">
        <v>1519</v>
      </c>
      <c r="G352" s="636" t="s">
        <v>1795</v>
      </c>
      <c r="H352" s="518" t="str">
        <f t="shared" si="23"/>
        <v>Quota energia ambientale</v>
      </c>
    </row>
    <row r="353" spans="1:8" s="376" customFormat="1" ht="114.75" x14ac:dyDescent="0.2">
      <c r="A353" s="487">
        <v>8.1</v>
      </c>
      <c r="B353" s="626">
        <v>304.3</v>
      </c>
      <c r="C353" s="490" t="s">
        <v>383</v>
      </c>
      <c r="D353" s="390" t="s">
        <v>1407</v>
      </c>
      <c r="E353" s="389" t="s">
        <v>1528</v>
      </c>
      <c r="F353" s="523" t="s">
        <v>1534</v>
      </c>
      <c r="G353" s="636" t="s">
        <v>1796</v>
      </c>
      <c r="H353" s="518" t="str">
        <f t="shared" si="23"/>
        <v xml:space="preserve">Indicare quale quota di energia ambientale (e/o di calore residuo esterno) è utilizzata come fonte di energia dalle PC/MF.
Es:
100% = solo energia ambientale
60% = 60% energia ambientale, 40% calore residuo interno
0% = solo calore residuo interno
</v>
      </c>
    </row>
    <row r="354" spans="1:8" s="376" customFormat="1" ht="12.75" x14ac:dyDescent="0.2">
      <c r="A354" s="487">
        <v>8.1</v>
      </c>
      <c r="B354" s="502">
        <v>305</v>
      </c>
      <c r="C354" s="490" t="s">
        <v>383</v>
      </c>
      <c r="D354" s="390" t="s">
        <v>395</v>
      </c>
      <c r="E354" s="389" t="s">
        <v>398</v>
      </c>
      <c r="F354" s="523" t="s">
        <v>1107</v>
      </c>
      <c r="G354" s="636" t="s">
        <v>2003</v>
      </c>
      <c r="H354" s="518" t="str">
        <f t="shared" si="23"/>
        <v>Prod. di elettricità da CTEB</v>
      </c>
    </row>
    <row r="355" spans="1:8" s="376" customFormat="1" ht="25.5" x14ac:dyDescent="0.2">
      <c r="A355" s="489">
        <v>8.1</v>
      </c>
      <c r="B355" s="504">
        <v>306</v>
      </c>
      <c r="C355" s="491" t="s">
        <v>383</v>
      </c>
      <c r="D355" s="410" t="s">
        <v>395</v>
      </c>
      <c r="E355" s="409" t="s">
        <v>1548</v>
      </c>
      <c r="F355" s="524" t="s">
        <v>1549</v>
      </c>
      <c r="G355" s="637" t="s">
        <v>1797</v>
      </c>
      <c r="H355" s="519" t="str">
        <f t="shared" si="23"/>
        <v>Indicare solo la produzione di elettricità da CTEB destinata al consumo proprio.</v>
      </c>
    </row>
    <row r="356" spans="1:8" s="376" customFormat="1" ht="17.100000000000001" customHeight="1" x14ac:dyDescent="0.2">
      <c r="A356" s="494">
        <v>9</v>
      </c>
      <c r="B356" s="505">
        <v>307</v>
      </c>
      <c r="C356" s="493" t="s">
        <v>384</v>
      </c>
      <c r="D356" s="399"/>
      <c r="E356" s="415"/>
      <c r="F356" s="400"/>
      <c r="G356" s="400"/>
      <c r="H356" s="402"/>
    </row>
    <row r="357" spans="1:8" s="376" customFormat="1" ht="12.75" customHeight="1" x14ac:dyDescent="0.2">
      <c r="A357" s="487">
        <v>9.1</v>
      </c>
      <c r="B357" s="502">
        <v>308</v>
      </c>
      <c r="C357" s="490" t="s">
        <v>384</v>
      </c>
      <c r="D357" s="390" t="s">
        <v>374</v>
      </c>
      <c r="E357" s="389" t="s">
        <v>211</v>
      </c>
      <c r="F357" s="412" t="s">
        <v>947</v>
      </c>
      <c r="G357" s="389" t="s">
        <v>1570</v>
      </c>
      <c r="H357" s="393" t="str">
        <f t="shared" ref="H357:H388" si="25">IF(Sprache="DE",E357,IF(Sprache="FR",F357,IF(Sprache="IT",G357,"Fehler: Sprache wählen")))</f>
        <v>Formulario E</v>
      </c>
    </row>
    <row r="358" spans="1:8" s="376" customFormat="1" ht="12.75" customHeight="1" x14ac:dyDescent="0.2">
      <c r="A358" s="487">
        <v>9.1</v>
      </c>
      <c r="B358" s="502">
        <v>309</v>
      </c>
      <c r="C358" s="490" t="s">
        <v>384</v>
      </c>
      <c r="D358" s="390" t="s">
        <v>404</v>
      </c>
      <c r="E358" s="389" t="s">
        <v>210</v>
      </c>
      <c r="F358" s="392" t="s">
        <v>995</v>
      </c>
      <c r="G358" s="639" t="s">
        <v>1644</v>
      </c>
      <c r="H358" s="393" t="str">
        <f t="shared" si="25"/>
        <v>Nuove misure e redditività</v>
      </c>
    </row>
    <row r="359" spans="1:8" s="376" customFormat="1" ht="12.75" customHeight="1" x14ac:dyDescent="0.2">
      <c r="A359" s="487">
        <v>9.1</v>
      </c>
      <c r="B359" s="502">
        <v>310</v>
      </c>
      <c r="C359" s="490" t="s">
        <v>384</v>
      </c>
      <c r="D359" s="390" t="s">
        <v>606</v>
      </c>
      <c r="E359" s="389" t="s">
        <v>37</v>
      </c>
      <c r="F359" s="392" t="s">
        <v>1037</v>
      </c>
      <c r="G359" s="392" t="s">
        <v>1037</v>
      </c>
      <c r="H359" s="393" t="str">
        <f t="shared" si="25"/>
        <v>N°</v>
      </c>
    </row>
    <row r="360" spans="1:8" s="376" customFormat="1" ht="25.5" x14ac:dyDescent="0.2">
      <c r="A360" s="487">
        <v>9.1</v>
      </c>
      <c r="B360" s="502">
        <v>311</v>
      </c>
      <c r="C360" s="490" t="s">
        <v>384</v>
      </c>
      <c r="D360" s="390" t="s">
        <v>412</v>
      </c>
      <c r="E360" s="389" t="s">
        <v>608</v>
      </c>
      <c r="F360" s="523" t="s">
        <v>1109</v>
      </c>
      <c r="G360" s="636" t="s">
        <v>2004</v>
      </c>
      <c r="H360" s="518" t="str">
        <f t="shared" si="25"/>
        <v>Tecnica impiant./involucro edilizio</v>
      </c>
    </row>
    <row r="361" spans="1:8" s="376" customFormat="1" ht="12.75" x14ac:dyDescent="0.2">
      <c r="A361" s="487">
        <v>9.1</v>
      </c>
      <c r="B361" s="502">
        <v>312</v>
      </c>
      <c r="C361" s="490" t="s">
        <v>384</v>
      </c>
      <c r="D361" s="390" t="s">
        <v>427</v>
      </c>
      <c r="E361" s="389" t="s">
        <v>609</v>
      </c>
      <c r="F361" s="523" t="s">
        <v>1110</v>
      </c>
      <c r="G361" s="636" t="s">
        <v>1798</v>
      </c>
      <c r="H361" s="518" t="str">
        <f t="shared" si="25"/>
        <v>Impianti di processo e produzione</v>
      </c>
    </row>
    <row r="362" spans="1:8" s="376" customFormat="1" ht="25.5" x14ac:dyDescent="0.2">
      <c r="A362" s="487">
        <v>9.1</v>
      </c>
      <c r="B362" s="502">
        <v>313</v>
      </c>
      <c r="C362" s="490" t="s">
        <v>384</v>
      </c>
      <c r="D362" s="390" t="s">
        <v>431</v>
      </c>
      <c r="E362" s="389" t="s">
        <v>74</v>
      </c>
      <c r="F362" s="523" t="s">
        <v>1111</v>
      </c>
      <c r="G362" s="636" t="s">
        <v>1799</v>
      </c>
      <c r="H362" s="518" t="str">
        <f t="shared" si="25"/>
        <v>S1/Somma di tutte le nuove misure</v>
      </c>
    </row>
    <row r="363" spans="1:8" s="376" customFormat="1" ht="12.75" x14ac:dyDescent="0.2">
      <c r="A363" s="487">
        <v>9.1</v>
      </c>
      <c r="B363" s="502">
        <v>314</v>
      </c>
      <c r="C363" s="490" t="s">
        <v>384</v>
      </c>
      <c r="D363" s="390" t="s">
        <v>432</v>
      </c>
      <c r="E363" s="389" t="s">
        <v>75</v>
      </c>
      <c r="F363" s="523" t="s">
        <v>1340</v>
      </c>
      <c r="G363" s="636" t="s">
        <v>1800</v>
      </c>
      <c r="H363" s="518" t="str">
        <f t="shared" si="25"/>
        <v>S2/Somma di tutte le nuove misure redditizie</v>
      </c>
    </row>
    <row r="364" spans="1:8" s="376" customFormat="1" ht="12.75" x14ac:dyDescent="0.2">
      <c r="A364" s="487">
        <v>9.1</v>
      </c>
      <c r="B364" s="502">
        <v>315</v>
      </c>
      <c r="C364" s="490" t="s">
        <v>384</v>
      </c>
      <c r="D364" s="390" t="s">
        <v>434</v>
      </c>
      <c r="E364" s="389" t="s">
        <v>230</v>
      </c>
      <c r="F364" s="523" t="s">
        <v>1112</v>
      </c>
      <c r="G364" s="636" t="s">
        <v>1801</v>
      </c>
      <c r="H364" s="518" t="str">
        <f t="shared" si="25"/>
        <v>Conferma</v>
      </c>
    </row>
    <row r="365" spans="1:8" s="376" customFormat="1" ht="63.75" x14ac:dyDescent="0.2">
      <c r="A365" s="487">
        <v>9.1</v>
      </c>
      <c r="B365" s="502">
        <v>316</v>
      </c>
      <c r="C365" s="490" t="s">
        <v>384</v>
      </c>
      <c r="D365" s="390" t="s">
        <v>607</v>
      </c>
      <c r="E365" s="389" t="s">
        <v>610</v>
      </c>
      <c r="F365" s="523" t="s">
        <v>1113</v>
      </c>
      <c r="G365" s="636" t="s">
        <v>1802</v>
      </c>
      <c r="H365" s="518" t="str">
        <f t="shared" si="25"/>
        <v>L’ingegnere o lo specialista energetico conferma con la sua firma di aver elencato nel Formulario E tutte le misure di ottimizzazione dell’efficienza energetica, indipendentemente dalla durata a breve o lungo termine del payback.</v>
      </c>
    </row>
    <row r="366" spans="1:8" s="376" customFormat="1" ht="12.75" x14ac:dyDescent="0.2">
      <c r="A366" s="487">
        <v>9.1</v>
      </c>
      <c r="B366" s="502">
        <v>317</v>
      </c>
      <c r="C366" s="490" t="s">
        <v>384</v>
      </c>
      <c r="D366" s="390" t="s">
        <v>437</v>
      </c>
      <c r="E366" s="389" t="s">
        <v>105</v>
      </c>
      <c r="F366" s="523" t="s">
        <v>1114</v>
      </c>
      <c r="G366" s="636" t="s">
        <v>1803</v>
      </c>
      <c r="H366" s="518" t="str">
        <f t="shared" si="25"/>
        <v>Luogo, data:</v>
      </c>
    </row>
    <row r="367" spans="1:8" s="376" customFormat="1" ht="25.5" x14ac:dyDescent="0.2">
      <c r="A367" s="487">
        <v>9.1</v>
      </c>
      <c r="B367" s="502">
        <v>318</v>
      </c>
      <c r="C367" s="490" t="s">
        <v>384</v>
      </c>
      <c r="D367" s="390" t="s">
        <v>611</v>
      </c>
      <c r="E367" s="389" t="s">
        <v>914</v>
      </c>
      <c r="F367" s="523" t="s">
        <v>1117</v>
      </c>
      <c r="G367" s="636" t="s">
        <v>1804</v>
      </c>
      <c r="H367" s="518" t="str">
        <f t="shared" si="25"/>
        <v>Prelievo di energia ponderato dell’ultimo anno civile concluso ¹⁾ ²⁾:</v>
      </c>
    </row>
    <row r="368" spans="1:8" s="376" customFormat="1" ht="12.75" x14ac:dyDescent="0.2">
      <c r="A368" s="487">
        <v>9.1</v>
      </c>
      <c r="B368" s="502">
        <v>319</v>
      </c>
      <c r="C368" s="490" t="s">
        <v>384</v>
      </c>
      <c r="D368" s="390" t="s">
        <v>442</v>
      </c>
      <c r="E368" s="389" t="s">
        <v>94</v>
      </c>
      <c r="F368" s="523" t="s">
        <v>1115</v>
      </c>
      <c r="G368" s="636" t="s">
        <v>1805</v>
      </c>
      <c r="H368" s="518" t="str">
        <f t="shared" si="25"/>
        <v>Titolo della misura</v>
      </c>
    </row>
    <row r="369" spans="1:8" s="376" customFormat="1" ht="12.75" x14ac:dyDescent="0.2">
      <c r="A369" s="487">
        <v>9.1</v>
      </c>
      <c r="B369" s="502">
        <v>320</v>
      </c>
      <c r="C369" s="490" t="s">
        <v>384</v>
      </c>
      <c r="D369" s="390" t="s">
        <v>581</v>
      </c>
      <c r="E369" s="389" t="s">
        <v>45</v>
      </c>
      <c r="F369" s="523" t="s">
        <v>1440</v>
      </c>
      <c r="G369" s="636" t="s">
        <v>1806</v>
      </c>
      <c r="H369" s="518" t="str">
        <f t="shared" si="25"/>
        <v>Risparmio energetico</v>
      </c>
    </row>
    <row r="370" spans="1:8" s="376" customFormat="1" ht="12.75" x14ac:dyDescent="0.2">
      <c r="A370" s="487">
        <v>9.1</v>
      </c>
      <c r="B370" s="502">
        <v>321</v>
      </c>
      <c r="C370" s="490" t="s">
        <v>384</v>
      </c>
      <c r="D370" s="390" t="s">
        <v>612</v>
      </c>
      <c r="E370" s="389" t="s">
        <v>55</v>
      </c>
      <c r="F370" s="523" t="s">
        <v>1116</v>
      </c>
      <c r="G370" s="636" t="s">
        <v>1807</v>
      </c>
      <c r="H370" s="518" t="str">
        <f t="shared" si="25"/>
        <v>Non ponderato</v>
      </c>
    </row>
    <row r="371" spans="1:8" s="376" customFormat="1" ht="12.75" x14ac:dyDescent="0.2">
      <c r="A371" s="487">
        <v>9.1</v>
      </c>
      <c r="B371" s="502">
        <v>322</v>
      </c>
      <c r="C371" s="490" t="s">
        <v>384</v>
      </c>
      <c r="D371" s="390" t="s">
        <v>613</v>
      </c>
      <c r="E371" s="389" t="s">
        <v>53</v>
      </c>
      <c r="F371" s="523" t="s">
        <v>1441</v>
      </c>
      <c r="G371" s="636" t="s">
        <v>1808</v>
      </c>
      <c r="H371" s="518" t="str">
        <f t="shared" si="25"/>
        <v>Risparmio 1</v>
      </c>
    </row>
    <row r="372" spans="1:8" s="376" customFormat="1" ht="12.75" x14ac:dyDescent="0.2">
      <c r="A372" s="487">
        <v>9.1</v>
      </c>
      <c r="B372" s="502">
        <v>323</v>
      </c>
      <c r="C372" s="490" t="s">
        <v>384</v>
      </c>
      <c r="D372" s="390" t="s">
        <v>562</v>
      </c>
      <c r="E372" s="389" t="s">
        <v>73</v>
      </c>
      <c r="F372" s="523" t="s">
        <v>1341</v>
      </c>
      <c r="G372" s="636" t="s">
        <v>1809</v>
      </c>
      <c r="H372" s="518" t="str">
        <f t="shared" si="25"/>
        <v>Tipo</v>
      </c>
    </row>
    <row r="373" spans="1:8" s="376" customFormat="1" ht="12.75" x14ac:dyDescent="0.2">
      <c r="A373" s="487">
        <v>9.1</v>
      </c>
      <c r="B373" s="502">
        <v>324</v>
      </c>
      <c r="C373" s="490" t="s">
        <v>384</v>
      </c>
      <c r="D373" s="390" t="s">
        <v>483</v>
      </c>
      <c r="E373" s="389" t="s">
        <v>54</v>
      </c>
      <c r="F373" s="523" t="s">
        <v>1442</v>
      </c>
      <c r="G373" s="636" t="s">
        <v>1810</v>
      </c>
      <c r="H373" s="518" t="str">
        <f t="shared" si="25"/>
        <v>Risparmio 2</v>
      </c>
    </row>
    <row r="374" spans="1:8" s="376" customFormat="1" ht="12.75" customHeight="1" x14ac:dyDescent="0.2">
      <c r="A374" s="487">
        <v>9.1</v>
      </c>
      <c r="B374" s="502">
        <v>325</v>
      </c>
      <c r="C374" s="490" t="s">
        <v>384</v>
      </c>
      <c r="D374" s="390" t="s">
        <v>484</v>
      </c>
      <c r="E374" s="389" t="s">
        <v>73</v>
      </c>
      <c r="F374" s="392" t="s">
        <v>1341</v>
      </c>
      <c r="G374" s="639" t="s">
        <v>1809</v>
      </c>
      <c r="H374" s="393" t="str">
        <f t="shared" si="25"/>
        <v>Tipo</v>
      </c>
    </row>
    <row r="375" spans="1:8" s="376" customFormat="1" ht="12.75" x14ac:dyDescent="0.2">
      <c r="A375" s="487">
        <v>9.1</v>
      </c>
      <c r="B375" s="502">
        <v>326</v>
      </c>
      <c r="C375" s="490" t="s">
        <v>384</v>
      </c>
      <c r="D375" s="390" t="s">
        <v>582</v>
      </c>
      <c r="E375" s="389" t="s">
        <v>44</v>
      </c>
      <c r="F375" s="523" t="s">
        <v>44</v>
      </c>
      <c r="G375" s="636" t="s">
        <v>1811</v>
      </c>
      <c r="H375" s="518" t="str">
        <f t="shared" si="25"/>
        <v>Totale</v>
      </c>
    </row>
    <row r="376" spans="1:8" s="376" customFormat="1" ht="12.75" x14ac:dyDescent="0.2">
      <c r="A376" s="487">
        <v>9.1</v>
      </c>
      <c r="B376" s="502">
        <v>327</v>
      </c>
      <c r="C376" s="490" t="s">
        <v>384</v>
      </c>
      <c r="D376" s="390" t="s">
        <v>614</v>
      </c>
      <c r="E376" s="389" t="s">
        <v>915</v>
      </c>
      <c r="F376" s="523" t="s">
        <v>1118</v>
      </c>
      <c r="G376" s="636" t="s">
        <v>1812</v>
      </c>
      <c r="H376" s="518" t="str">
        <f t="shared" si="25"/>
        <v>Ponderato ²⁾</v>
      </c>
    </row>
    <row r="377" spans="1:8" s="376" customFormat="1" ht="12.75" customHeight="1" x14ac:dyDescent="0.2">
      <c r="A377" s="487">
        <v>9.1</v>
      </c>
      <c r="B377" s="502">
        <v>328</v>
      </c>
      <c r="C377" s="490" t="s">
        <v>384</v>
      </c>
      <c r="D377" s="390" t="s">
        <v>531</v>
      </c>
      <c r="E377" s="389" t="s">
        <v>44</v>
      </c>
      <c r="F377" s="392" t="s">
        <v>44</v>
      </c>
      <c r="G377" s="392" t="s">
        <v>1811</v>
      </c>
      <c r="H377" s="393" t="str">
        <f t="shared" si="25"/>
        <v>Totale</v>
      </c>
    </row>
    <row r="378" spans="1:8" s="376" customFormat="1" ht="12.75" customHeight="1" x14ac:dyDescent="0.2">
      <c r="A378" s="487">
        <v>9.1</v>
      </c>
      <c r="B378" s="502">
        <v>329</v>
      </c>
      <c r="C378" s="490" t="s">
        <v>384</v>
      </c>
      <c r="D378" s="390" t="s">
        <v>615</v>
      </c>
      <c r="E378" s="389" t="s">
        <v>49</v>
      </c>
      <c r="F378" s="392" t="s">
        <v>1320</v>
      </c>
      <c r="G378" s="392" t="s">
        <v>1774</v>
      </c>
      <c r="H378" s="393" t="str">
        <f t="shared" si="25"/>
        <v>Quota</v>
      </c>
    </row>
    <row r="379" spans="1:8" s="376" customFormat="1" ht="12.75" x14ac:dyDescent="0.2">
      <c r="A379" s="487">
        <v>9.1</v>
      </c>
      <c r="B379" s="502">
        <v>330</v>
      </c>
      <c r="C379" s="490" t="s">
        <v>384</v>
      </c>
      <c r="D379" s="390" t="s">
        <v>616</v>
      </c>
      <c r="E379" s="389" t="s">
        <v>61</v>
      </c>
      <c r="F379" s="523" t="s">
        <v>1119</v>
      </c>
      <c r="G379" s="636" t="s">
        <v>1813</v>
      </c>
      <c r="H379" s="518" t="str">
        <f t="shared" si="25"/>
        <v>Firma:</v>
      </c>
    </row>
    <row r="380" spans="1:8" s="376" customFormat="1" ht="25.5" x14ac:dyDescent="0.2">
      <c r="A380" s="487">
        <v>9.1</v>
      </c>
      <c r="B380" s="502">
        <v>331</v>
      </c>
      <c r="C380" s="490" t="s">
        <v>384</v>
      </c>
      <c r="D380" s="390" t="s">
        <v>638</v>
      </c>
      <c r="E380" s="389" t="s">
        <v>1553</v>
      </c>
      <c r="F380" s="523" t="s">
        <v>1560</v>
      </c>
      <c r="G380" s="636" t="s">
        <v>2005</v>
      </c>
      <c r="H380" s="518" t="str">
        <f t="shared" si="25"/>
        <v>1) Sec. il Form. C, cifra C.1      2) Fattori di ponderazione sec. il Form. C, Avvertenza 2)</v>
      </c>
    </row>
    <row r="381" spans="1:8" s="376" customFormat="1" ht="12.75" x14ac:dyDescent="0.2">
      <c r="A381" s="487">
        <v>9.1</v>
      </c>
      <c r="B381" s="502">
        <v>332</v>
      </c>
      <c r="C381" s="490" t="s">
        <v>384</v>
      </c>
      <c r="D381" s="390" t="s">
        <v>639</v>
      </c>
      <c r="E381" s="389" t="s">
        <v>912</v>
      </c>
      <c r="F381" s="523" t="s">
        <v>1319</v>
      </c>
      <c r="G381" s="636" t="s">
        <v>1814</v>
      </c>
      <c r="H381" s="518" t="str">
        <f t="shared" si="25"/>
        <v>Prezzo dell’energia ¹⁾</v>
      </c>
    </row>
    <row r="382" spans="1:8" s="376" customFormat="1" ht="12.75" x14ac:dyDescent="0.2">
      <c r="A382" s="487">
        <v>9.1</v>
      </c>
      <c r="B382" s="502">
        <v>333</v>
      </c>
      <c r="C382" s="490" t="s">
        <v>384</v>
      </c>
      <c r="D382" s="390" t="s">
        <v>640</v>
      </c>
      <c r="E382" s="389" t="s">
        <v>57</v>
      </c>
      <c r="F382" s="523" t="s">
        <v>1441</v>
      </c>
      <c r="G382" s="636" t="s">
        <v>1808</v>
      </c>
      <c r="H382" s="518" t="str">
        <f t="shared" si="25"/>
        <v>Risparmio 1</v>
      </c>
    </row>
    <row r="383" spans="1:8" s="376" customFormat="1" ht="12.75" x14ac:dyDescent="0.2">
      <c r="A383" s="487">
        <v>9.1</v>
      </c>
      <c r="B383" s="502">
        <v>334</v>
      </c>
      <c r="C383" s="490" t="s">
        <v>384</v>
      </c>
      <c r="D383" s="390" t="s">
        <v>657</v>
      </c>
      <c r="E383" s="389" t="s">
        <v>656</v>
      </c>
      <c r="F383" s="523" t="s">
        <v>1285</v>
      </c>
      <c r="G383" s="636" t="s">
        <v>1815</v>
      </c>
      <c r="H383" s="518" t="str">
        <f t="shared" si="25"/>
        <v>Prezzo?-&gt;C.1</v>
      </c>
    </row>
    <row r="384" spans="1:8" s="376" customFormat="1" ht="38.25" x14ac:dyDescent="0.2">
      <c r="A384" s="487">
        <v>9.1</v>
      </c>
      <c r="B384" s="502">
        <v>335</v>
      </c>
      <c r="C384" s="490" t="s">
        <v>384</v>
      </c>
      <c r="D384" s="390" t="s">
        <v>617</v>
      </c>
      <c r="E384" s="389" t="s">
        <v>1253</v>
      </c>
      <c r="F384" s="523" t="s">
        <v>1252</v>
      </c>
      <c r="G384" s="636" t="s">
        <v>1816</v>
      </c>
      <c r="H384" s="518" t="str">
        <f t="shared" si="25"/>
        <v>Avvertenza: il valore indicativo del risparmio di energia da conseguire mediante le misure da attuare (secondo la dichiarazione nel Formulario F1) è del 15%.</v>
      </c>
    </row>
    <row r="385" spans="1:8" s="376" customFormat="1" ht="12.75" x14ac:dyDescent="0.2">
      <c r="A385" s="487">
        <v>9.1</v>
      </c>
      <c r="B385" s="502">
        <v>336</v>
      </c>
      <c r="C385" s="490" t="s">
        <v>384</v>
      </c>
      <c r="D385" s="390" t="s">
        <v>641</v>
      </c>
      <c r="E385" s="389" t="s">
        <v>58</v>
      </c>
      <c r="F385" s="523" t="s">
        <v>1442</v>
      </c>
      <c r="G385" s="636" t="s">
        <v>1810</v>
      </c>
      <c r="H385" s="518" t="str">
        <f t="shared" si="25"/>
        <v>Risparmio 2</v>
      </c>
    </row>
    <row r="386" spans="1:8" s="376" customFormat="1" ht="12.75" x14ac:dyDescent="0.2">
      <c r="A386" s="487">
        <v>9.1</v>
      </c>
      <c r="B386" s="502">
        <v>337</v>
      </c>
      <c r="C386" s="490" t="s">
        <v>384</v>
      </c>
      <c r="D386" s="390" t="s">
        <v>642</v>
      </c>
      <c r="E386" s="389" t="s">
        <v>59</v>
      </c>
      <c r="F386" s="523" t="s">
        <v>1443</v>
      </c>
      <c r="G386" s="636" t="s">
        <v>1817</v>
      </c>
      <c r="H386" s="518" t="str">
        <f t="shared" si="25"/>
        <v>Rispar. costi</v>
      </c>
    </row>
    <row r="387" spans="1:8" s="376" customFormat="1" ht="12.75" customHeight="1" x14ac:dyDescent="0.2">
      <c r="A387" s="487">
        <v>9.1</v>
      </c>
      <c r="B387" s="502">
        <v>338</v>
      </c>
      <c r="C387" s="490" t="s">
        <v>384</v>
      </c>
      <c r="D387" s="390" t="s">
        <v>643</v>
      </c>
      <c r="E387" s="389" t="s">
        <v>44</v>
      </c>
      <c r="F387" s="392" t="s">
        <v>44</v>
      </c>
      <c r="G387" s="639" t="s">
        <v>1811</v>
      </c>
      <c r="H387" s="393" t="str">
        <f t="shared" si="25"/>
        <v>Totale</v>
      </c>
    </row>
    <row r="388" spans="1:8" s="376" customFormat="1" ht="12.75" x14ac:dyDescent="0.2">
      <c r="A388" s="487">
        <v>9.1</v>
      </c>
      <c r="B388" s="502">
        <v>339</v>
      </c>
      <c r="C388" s="490" t="s">
        <v>384</v>
      </c>
      <c r="D388" s="390" t="s">
        <v>644</v>
      </c>
      <c r="E388" s="389" t="s">
        <v>47</v>
      </c>
      <c r="F388" s="523" t="s">
        <v>1120</v>
      </c>
      <c r="G388" s="636" t="s">
        <v>1818</v>
      </c>
      <c r="H388" s="518" t="str">
        <f t="shared" si="25"/>
        <v>Investimenti</v>
      </c>
    </row>
    <row r="389" spans="1:8" s="376" customFormat="1" ht="12.75" customHeight="1" x14ac:dyDescent="0.2">
      <c r="A389" s="487">
        <v>9.1</v>
      </c>
      <c r="B389" s="502">
        <v>340</v>
      </c>
      <c r="C389" s="490" t="s">
        <v>384</v>
      </c>
      <c r="D389" s="390" t="s">
        <v>645</v>
      </c>
      <c r="E389" s="389" t="s">
        <v>44</v>
      </c>
      <c r="F389" s="392" t="s">
        <v>44</v>
      </c>
      <c r="G389" s="639" t="s">
        <v>1811</v>
      </c>
      <c r="H389" s="393" t="str">
        <f t="shared" ref="H389:H418" si="26">IF(Sprache="DE",E389,IF(Sprache="FR",F389,IF(Sprache="IT",G389,"Fehler: Sprache wählen")))</f>
        <v>Totale</v>
      </c>
    </row>
    <row r="390" spans="1:8" s="376" customFormat="1" ht="12.75" x14ac:dyDescent="0.2">
      <c r="A390" s="487">
        <v>9.1</v>
      </c>
      <c r="B390" s="502">
        <v>341</v>
      </c>
      <c r="C390" s="490" t="s">
        <v>384</v>
      </c>
      <c r="D390" s="390" t="s">
        <v>646</v>
      </c>
      <c r="E390" s="389" t="s">
        <v>148</v>
      </c>
      <c r="F390" s="523" t="s">
        <v>1444</v>
      </c>
      <c r="G390" s="636" t="s">
        <v>1819</v>
      </c>
      <c r="H390" s="518" t="str">
        <f t="shared" si="26"/>
        <v>QE</v>
      </c>
    </row>
    <row r="391" spans="1:8" s="376" customFormat="1" ht="12.75" x14ac:dyDescent="0.2">
      <c r="A391" s="487">
        <v>9.1</v>
      </c>
      <c r="B391" s="502">
        <v>342</v>
      </c>
      <c r="C391" s="490" t="s">
        <v>384</v>
      </c>
      <c r="D391" s="390" t="s">
        <v>647</v>
      </c>
      <c r="E391" s="389" t="s">
        <v>225</v>
      </c>
      <c r="F391" s="523" t="s">
        <v>1324</v>
      </c>
      <c r="G391" s="636" t="s">
        <v>225</v>
      </c>
      <c r="H391" s="518" t="str">
        <f t="shared" si="26"/>
        <v>Payback</v>
      </c>
    </row>
    <row r="392" spans="1:8" s="376" customFormat="1" ht="12.75" x14ac:dyDescent="0.2">
      <c r="A392" s="487">
        <v>9.1</v>
      </c>
      <c r="B392" s="502">
        <v>343</v>
      </c>
      <c r="C392" s="490" t="s">
        <v>384</v>
      </c>
      <c r="D392" s="390" t="s">
        <v>658</v>
      </c>
      <c r="E392" s="389" t="s">
        <v>659</v>
      </c>
      <c r="F392" s="523" t="s">
        <v>1445</v>
      </c>
      <c r="G392" s="636" t="s">
        <v>1820</v>
      </c>
      <c r="H392" s="518" t="str">
        <f t="shared" si="26"/>
        <v>QE?</v>
      </c>
    </row>
    <row r="393" spans="1:8" s="376" customFormat="1" ht="12.75" x14ac:dyDescent="0.2">
      <c r="A393" s="487">
        <v>9.1</v>
      </c>
      <c r="B393" s="502">
        <v>344</v>
      </c>
      <c r="C393" s="490" t="s">
        <v>384</v>
      </c>
      <c r="D393" s="390" t="s">
        <v>648</v>
      </c>
      <c r="E393" s="389" t="s">
        <v>153</v>
      </c>
      <c r="F393" s="523" t="s">
        <v>1121</v>
      </c>
      <c r="G393" s="636" t="s">
        <v>1821</v>
      </c>
      <c r="H393" s="518" t="str">
        <f t="shared" si="26"/>
        <v>Descrizione</v>
      </c>
    </row>
    <row r="394" spans="1:8" s="376" customFormat="1" ht="25.5" x14ac:dyDescent="0.2">
      <c r="A394" s="487">
        <v>9.1</v>
      </c>
      <c r="B394" s="502">
        <v>345</v>
      </c>
      <c r="C394" s="490" t="s">
        <v>384</v>
      </c>
      <c r="D394" s="390" t="s">
        <v>649</v>
      </c>
      <c r="E394" s="389" t="s">
        <v>2057</v>
      </c>
      <c r="F394" s="523" t="s">
        <v>2055</v>
      </c>
      <c r="G394" s="636" t="s">
        <v>2056</v>
      </c>
      <c r="H394" s="518" t="str">
        <f t="shared" si="26"/>
        <v>Cliccare per passare al foglio «Details»:</v>
      </c>
    </row>
    <row r="395" spans="1:8" s="376" customFormat="1" ht="12.75" x14ac:dyDescent="0.2">
      <c r="A395" s="487">
        <v>9.1</v>
      </c>
      <c r="B395" s="502">
        <v>346</v>
      </c>
      <c r="C395" s="490" t="s">
        <v>384</v>
      </c>
      <c r="D395" s="390" t="s">
        <v>618</v>
      </c>
      <c r="E395" s="389" t="s">
        <v>130</v>
      </c>
      <c r="F395" s="523" t="s">
        <v>1122</v>
      </c>
      <c r="G395" s="636" t="s">
        <v>1122</v>
      </c>
      <c r="H395" s="518" t="str">
        <f t="shared" si="26"/>
        <v>Descr. 1</v>
      </c>
    </row>
    <row r="396" spans="1:8" s="376" customFormat="1" ht="12.75" x14ac:dyDescent="0.2">
      <c r="A396" s="487">
        <v>9.1</v>
      </c>
      <c r="B396" s="502">
        <v>347</v>
      </c>
      <c r="C396" s="490" t="s">
        <v>384</v>
      </c>
      <c r="D396" s="390" t="s">
        <v>619</v>
      </c>
      <c r="E396" s="389" t="s">
        <v>154</v>
      </c>
      <c r="F396" s="523" t="s">
        <v>1123</v>
      </c>
      <c r="G396" s="636" t="s">
        <v>1123</v>
      </c>
      <c r="H396" s="518" t="str">
        <f t="shared" si="26"/>
        <v>Descr. 2</v>
      </c>
    </row>
    <row r="397" spans="1:8" s="376" customFormat="1" ht="12.75" x14ac:dyDescent="0.2">
      <c r="A397" s="487">
        <v>9.1</v>
      </c>
      <c r="B397" s="502">
        <v>348</v>
      </c>
      <c r="C397" s="490" t="s">
        <v>384</v>
      </c>
      <c r="D397" s="390" t="s">
        <v>620</v>
      </c>
      <c r="E397" s="389" t="s">
        <v>155</v>
      </c>
      <c r="F397" s="523" t="s">
        <v>1124</v>
      </c>
      <c r="G397" s="636" t="s">
        <v>1124</v>
      </c>
      <c r="H397" s="518" t="str">
        <f t="shared" si="26"/>
        <v>Descr. 3</v>
      </c>
    </row>
    <row r="398" spans="1:8" s="376" customFormat="1" ht="12.75" x14ac:dyDescent="0.2">
      <c r="A398" s="487">
        <v>9.1</v>
      </c>
      <c r="B398" s="502">
        <v>349</v>
      </c>
      <c r="C398" s="490" t="s">
        <v>384</v>
      </c>
      <c r="D398" s="390" t="s">
        <v>621</v>
      </c>
      <c r="E398" s="389" t="s">
        <v>156</v>
      </c>
      <c r="F398" s="523" t="s">
        <v>1125</v>
      </c>
      <c r="G398" s="636" t="s">
        <v>1125</v>
      </c>
      <c r="H398" s="518" t="str">
        <f t="shared" si="26"/>
        <v>Descr. 4</v>
      </c>
    </row>
    <row r="399" spans="1:8" s="376" customFormat="1" ht="12.75" x14ac:dyDescent="0.2">
      <c r="A399" s="487">
        <v>9.1</v>
      </c>
      <c r="B399" s="502">
        <v>350</v>
      </c>
      <c r="C399" s="490" t="s">
        <v>384</v>
      </c>
      <c r="D399" s="390" t="s">
        <v>622</v>
      </c>
      <c r="E399" s="389" t="s">
        <v>157</v>
      </c>
      <c r="F399" s="523" t="s">
        <v>1126</v>
      </c>
      <c r="G399" s="636" t="s">
        <v>1126</v>
      </c>
      <c r="H399" s="518" t="str">
        <f t="shared" si="26"/>
        <v>Descr. 5</v>
      </c>
    </row>
    <row r="400" spans="1:8" s="376" customFormat="1" ht="12.75" x14ac:dyDescent="0.2">
      <c r="A400" s="487">
        <v>9.1</v>
      </c>
      <c r="B400" s="502">
        <v>351</v>
      </c>
      <c r="C400" s="490" t="s">
        <v>384</v>
      </c>
      <c r="D400" s="390" t="s">
        <v>623</v>
      </c>
      <c r="E400" s="389" t="s">
        <v>158</v>
      </c>
      <c r="F400" s="523" t="s">
        <v>1127</v>
      </c>
      <c r="G400" s="636" t="s">
        <v>1127</v>
      </c>
      <c r="H400" s="518" t="str">
        <f t="shared" si="26"/>
        <v>Descr. 6</v>
      </c>
    </row>
    <row r="401" spans="1:8" s="376" customFormat="1" ht="12.75" x14ac:dyDescent="0.2">
      <c r="A401" s="487">
        <v>9.1</v>
      </c>
      <c r="B401" s="502">
        <v>352</v>
      </c>
      <c r="C401" s="490" t="s">
        <v>384</v>
      </c>
      <c r="D401" s="390" t="s">
        <v>624</v>
      </c>
      <c r="E401" s="389" t="s">
        <v>159</v>
      </c>
      <c r="F401" s="523" t="s">
        <v>1128</v>
      </c>
      <c r="G401" s="636" t="s">
        <v>1128</v>
      </c>
      <c r="H401" s="518" t="str">
        <f t="shared" si="26"/>
        <v>Descr. 7</v>
      </c>
    </row>
    <row r="402" spans="1:8" s="376" customFormat="1" ht="12.75" x14ac:dyDescent="0.2">
      <c r="A402" s="487">
        <v>9.1</v>
      </c>
      <c r="B402" s="502">
        <v>353</v>
      </c>
      <c r="C402" s="490" t="s">
        <v>384</v>
      </c>
      <c r="D402" s="390" t="s">
        <v>625</v>
      </c>
      <c r="E402" s="389" t="s">
        <v>160</v>
      </c>
      <c r="F402" s="523" t="s">
        <v>1129</v>
      </c>
      <c r="G402" s="636" t="s">
        <v>1129</v>
      </c>
      <c r="H402" s="518" t="str">
        <f t="shared" si="26"/>
        <v>Descr. 8</v>
      </c>
    </row>
    <row r="403" spans="1:8" s="376" customFormat="1" ht="12.75" x14ac:dyDescent="0.2">
      <c r="A403" s="487">
        <v>9.1</v>
      </c>
      <c r="B403" s="502">
        <v>354</v>
      </c>
      <c r="C403" s="490" t="s">
        <v>384</v>
      </c>
      <c r="D403" s="390" t="s">
        <v>626</v>
      </c>
      <c r="E403" s="389" t="s">
        <v>161</v>
      </c>
      <c r="F403" s="523" t="s">
        <v>1130</v>
      </c>
      <c r="G403" s="636" t="s">
        <v>1130</v>
      </c>
      <c r="H403" s="518" t="str">
        <f t="shared" si="26"/>
        <v>Descr. 9</v>
      </c>
    </row>
    <row r="404" spans="1:8" s="376" customFormat="1" ht="12.75" x14ac:dyDescent="0.2">
      <c r="A404" s="487">
        <v>9.1</v>
      </c>
      <c r="B404" s="502">
        <v>355</v>
      </c>
      <c r="C404" s="490" t="s">
        <v>384</v>
      </c>
      <c r="D404" s="390" t="s">
        <v>627</v>
      </c>
      <c r="E404" s="389" t="s">
        <v>162</v>
      </c>
      <c r="F404" s="523" t="s">
        <v>1131</v>
      </c>
      <c r="G404" s="636" t="s">
        <v>1131</v>
      </c>
      <c r="H404" s="518" t="str">
        <f t="shared" si="26"/>
        <v>Descr. 10</v>
      </c>
    </row>
    <row r="405" spans="1:8" s="376" customFormat="1" ht="12.75" x14ac:dyDescent="0.2">
      <c r="A405" s="487">
        <v>9.1</v>
      </c>
      <c r="B405" s="502">
        <v>356</v>
      </c>
      <c r="C405" s="490" t="s">
        <v>384</v>
      </c>
      <c r="D405" s="390" t="s">
        <v>628</v>
      </c>
      <c r="E405" s="389" t="s">
        <v>163</v>
      </c>
      <c r="F405" s="523" t="s">
        <v>1132</v>
      </c>
      <c r="G405" s="636" t="s">
        <v>1132</v>
      </c>
      <c r="H405" s="518" t="str">
        <f t="shared" si="26"/>
        <v>Descr. 11</v>
      </c>
    </row>
    <row r="406" spans="1:8" s="376" customFormat="1" ht="12.75" x14ac:dyDescent="0.2">
      <c r="A406" s="487">
        <v>9.1</v>
      </c>
      <c r="B406" s="502">
        <v>357</v>
      </c>
      <c r="C406" s="490" t="s">
        <v>384</v>
      </c>
      <c r="D406" s="390" t="s">
        <v>629</v>
      </c>
      <c r="E406" s="389" t="s">
        <v>164</v>
      </c>
      <c r="F406" s="523" t="s">
        <v>1133</v>
      </c>
      <c r="G406" s="636" t="s">
        <v>1133</v>
      </c>
      <c r="H406" s="518" t="str">
        <f t="shared" si="26"/>
        <v>Descr. 12</v>
      </c>
    </row>
    <row r="407" spans="1:8" s="376" customFormat="1" ht="12.75" x14ac:dyDescent="0.2">
      <c r="A407" s="487">
        <v>9.1</v>
      </c>
      <c r="B407" s="502">
        <v>358</v>
      </c>
      <c r="C407" s="490" t="s">
        <v>384</v>
      </c>
      <c r="D407" s="390" t="s">
        <v>630</v>
      </c>
      <c r="E407" s="389" t="s">
        <v>165</v>
      </c>
      <c r="F407" s="523" t="s">
        <v>1134</v>
      </c>
      <c r="G407" s="636" t="s">
        <v>1134</v>
      </c>
      <c r="H407" s="518" t="str">
        <f t="shared" si="26"/>
        <v>Descr. 13</v>
      </c>
    </row>
    <row r="408" spans="1:8" s="376" customFormat="1" ht="12.75" x14ac:dyDescent="0.2">
      <c r="A408" s="487">
        <v>9.1</v>
      </c>
      <c r="B408" s="502">
        <v>359</v>
      </c>
      <c r="C408" s="490" t="s">
        <v>384</v>
      </c>
      <c r="D408" s="390" t="s">
        <v>631</v>
      </c>
      <c r="E408" s="389" t="s">
        <v>166</v>
      </c>
      <c r="F408" s="523" t="s">
        <v>1135</v>
      </c>
      <c r="G408" s="636" t="s">
        <v>1135</v>
      </c>
      <c r="H408" s="518" t="str">
        <f t="shared" si="26"/>
        <v>Descr. 14</v>
      </c>
    </row>
    <row r="409" spans="1:8" s="376" customFormat="1" ht="12.75" x14ac:dyDescent="0.2">
      <c r="A409" s="487">
        <v>9.1</v>
      </c>
      <c r="B409" s="502">
        <v>360</v>
      </c>
      <c r="C409" s="490" t="s">
        <v>384</v>
      </c>
      <c r="D409" s="390" t="s">
        <v>632</v>
      </c>
      <c r="E409" s="389" t="s">
        <v>167</v>
      </c>
      <c r="F409" s="523" t="s">
        <v>1136</v>
      </c>
      <c r="G409" s="636" t="s">
        <v>1136</v>
      </c>
      <c r="H409" s="518" t="str">
        <f t="shared" si="26"/>
        <v>Descr. 15</v>
      </c>
    </row>
    <row r="410" spans="1:8" s="376" customFormat="1" ht="12.75" x14ac:dyDescent="0.2">
      <c r="A410" s="487">
        <v>9.1</v>
      </c>
      <c r="B410" s="502">
        <v>361</v>
      </c>
      <c r="C410" s="490" t="s">
        <v>384</v>
      </c>
      <c r="D410" s="390" t="s">
        <v>633</v>
      </c>
      <c r="E410" s="389" t="s">
        <v>168</v>
      </c>
      <c r="F410" s="523" t="s">
        <v>1137</v>
      </c>
      <c r="G410" s="636" t="s">
        <v>1137</v>
      </c>
      <c r="H410" s="518" t="str">
        <f t="shared" si="26"/>
        <v>Descr. 16</v>
      </c>
    </row>
    <row r="411" spans="1:8" s="376" customFormat="1" ht="12.75" x14ac:dyDescent="0.2">
      <c r="A411" s="487">
        <v>9.1</v>
      </c>
      <c r="B411" s="502">
        <v>362</v>
      </c>
      <c r="C411" s="490" t="s">
        <v>384</v>
      </c>
      <c r="D411" s="390" t="s">
        <v>634</v>
      </c>
      <c r="E411" s="389" t="s">
        <v>169</v>
      </c>
      <c r="F411" s="523" t="s">
        <v>1138</v>
      </c>
      <c r="G411" s="636" t="s">
        <v>1138</v>
      </c>
      <c r="H411" s="518" t="str">
        <f t="shared" si="26"/>
        <v>Descr. 17</v>
      </c>
    </row>
    <row r="412" spans="1:8" s="376" customFormat="1" ht="12.75" x14ac:dyDescent="0.2">
      <c r="A412" s="487">
        <v>9.1</v>
      </c>
      <c r="B412" s="502">
        <v>363</v>
      </c>
      <c r="C412" s="490" t="s">
        <v>384</v>
      </c>
      <c r="D412" s="390" t="s">
        <v>635</v>
      </c>
      <c r="E412" s="389" t="s">
        <v>170</v>
      </c>
      <c r="F412" s="523" t="s">
        <v>1139</v>
      </c>
      <c r="G412" s="636" t="s">
        <v>1139</v>
      </c>
      <c r="H412" s="518" t="str">
        <f t="shared" si="26"/>
        <v>Descr. 18</v>
      </c>
    </row>
    <row r="413" spans="1:8" s="376" customFormat="1" ht="12.75" x14ac:dyDescent="0.2">
      <c r="A413" s="487">
        <v>9.1</v>
      </c>
      <c r="B413" s="502">
        <v>364</v>
      </c>
      <c r="C413" s="490" t="s">
        <v>384</v>
      </c>
      <c r="D413" s="390" t="s">
        <v>636</v>
      </c>
      <c r="E413" s="389" t="s">
        <v>171</v>
      </c>
      <c r="F413" s="523" t="s">
        <v>1140</v>
      </c>
      <c r="G413" s="636" t="s">
        <v>1140</v>
      </c>
      <c r="H413" s="518" t="str">
        <f t="shared" si="26"/>
        <v>Descr. 19</v>
      </c>
    </row>
    <row r="414" spans="1:8" s="376" customFormat="1" ht="12.75" x14ac:dyDescent="0.2">
      <c r="A414" s="487">
        <v>9.1</v>
      </c>
      <c r="B414" s="502">
        <v>365</v>
      </c>
      <c r="C414" s="490" t="s">
        <v>384</v>
      </c>
      <c r="D414" s="390" t="s">
        <v>637</v>
      </c>
      <c r="E414" s="389" t="s">
        <v>172</v>
      </c>
      <c r="F414" s="523" t="s">
        <v>1141</v>
      </c>
      <c r="G414" s="636" t="s">
        <v>1141</v>
      </c>
      <c r="H414" s="518" t="str">
        <f t="shared" si="26"/>
        <v>Descr. 20</v>
      </c>
    </row>
    <row r="415" spans="1:8" s="376" customFormat="1" ht="12.75" x14ac:dyDescent="0.2">
      <c r="A415" s="488">
        <v>9.1</v>
      </c>
      <c r="B415" s="503">
        <v>366</v>
      </c>
      <c r="C415" s="492" t="s">
        <v>384</v>
      </c>
      <c r="D415" s="398" t="s">
        <v>399</v>
      </c>
      <c r="E415" s="397" t="s">
        <v>144</v>
      </c>
      <c r="F415" s="525" t="s">
        <v>1142</v>
      </c>
      <c r="G415" s="638" t="s">
        <v>1822</v>
      </c>
      <c r="H415" s="520" t="str">
        <f t="shared" si="26"/>
        <v>Scelta del vettore energetico</v>
      </c>
    </row>
    <row r="416" spans="1:8" s="376" customFormat="1" ht="89.25" x14ac:dyDescent="0.2">
      <c r="A416" s="487">
        <v>9.1</v>
      </c>
      <c r="B416" s="502">
        <v>367</v>
      </c>
      <c r="C416" s="490" t="s">
        <v>384</v>
      </c>
      <c r="D416" s="390" t="s">
        <v>399</v>
      </c>
      <c r="E416" s="389" t="s">
        <v>401</v>
      </c>
      <c r="F416" s="523" t="s">
        <v>1175</v>
      </c>
      <c r="G416" s="636" t="s">
        <v>1823</v>
      </c>
      <c r="H416" s="518" t="str">
        <f t="shared" si="26"/>
        <v xml:space="preserve">O = olio combustile
G = gas naturale
F = teleriscaldamento/teleraffrescamento 
L = legna, biomassa
A = altri combustibili
E = energia elettrica
</v>
      </c>
    </row>
    <row r="417" spans="1:8" s="376" customFormat="1" ht="12.75" customHeight="1" x14ac:dyDescent="0.2">
      <c r="A417" s="487">
        <v>9.1</v>
      </c>
      <c r="B417" s="502">
        <v>368</v>
      </c>
      <c r="C417" s="490" t="s">
        <v>384</v>
      </c>
      <c r="D417" s="390" t="s">
        <v>400</v>
      </c>
      <c r="E417" s="389" t="s">
        <v>149</v>
      </c>
      <c r="F417" s="392" t="s">
        <v>969</v>
      </c>
      <c r="G417" s="639" t="s">
        <v>1601</v>
      </c>
      <c r="H417" s="393" t="str">
        <f t="shared" si="26"/>
        <v>Quota costi energia</v>
      </c>
    </row>
    <row r="418" spans="1:8" s="376" customFormat="1" ht="76.5" x14ac:dyDescent="0.2">
      <c r="A418" s="489">
        <v>9.1</v>
      </c>
      <c r="B418" s="504">
        <v>369</v>
      </c>
      <c r="C418" s="491" t="s">
        <v>384</v>
      </c>
      <c r="D418" s="410" t="s">
        <v>400</v>
      </c>
      <c r="E418" s="409" t="s">
        <v>390</v>
      </c>
      <c r="F418" s="524" t="s">
        <v>1381</v>
      </c>
      <c r="G418" s="637" t="s">
        <v>1824</v>
      </c>
      <c r="H418" s="519" t="str">
        <f t="shared" si="26"/>
        <v>Quota dei costi delle misure destinati all’incremento dell’efficienza energetica.
0% = puro investimento sostitutivo
100% = tutti i costi sono destinati esclusivamente ai miglioramenti energetici
-&gt; Per il calcolo vedi la guida</v>
      </c>
    </row>
    <row r="419" spans="1:8" s="376" customFormat="1" ht="17.100000000000001" customHeight="1" x14ac:dyDescent="0.2">
      <c r="A419" s="494">
        <v>10</v>
      </c>
      <c r="B419" s="505">
        <v>370</v>
      </c>
      <c r="C419" s="493" t="s">
        <v>385</v>
      </c>
      <c r="D419" s="399"/>
      <c r="E419" s="415"/>
      <c r="F419" s="400"/>
      <c r="G419" s="401"/>
      <c r="H419" s="402"/>
    </row>
    <row r="420" spans="1:8" s="376" customFormat="1" ht="12.75" x14ac:dyDescent="0.2">
      <c r="A420" s="487">
        <v>10.1</v>
      </c>
      <c r="B420" s="502">
        <v>371</v>
      </c>
      <c r="C420" s="490" t="s">
        <v>385</v>
      </c>
      <c r="D420" s="390" t="s">
        <v>374</v>
      </c>
      <c r="E420" s="391" t="s">
        <v>213</v>
      </c>
      <c r="F420" s="523" t="s">
        <v>1143</v>
      </c>
      <c r="G420" s="636" t="s">
        <v>1825</v>
      </c>
      <c r="H420" s="518" t="str">
        <f t="shared" ref="H420:H451" si="27">IF(Sprache="DE",E420,IF(Sprache="FR",F420,IF(Sprache="IT",G420,"Fehler: Sprache wählen")))</f>
        <v>Formulario F1</v>
      </c>
    </row>
    <row r="421" spans="1:8" s="376" customFormat="1" ht="25.5" x14ac:dyDescent="0.2">
      <c r="A421" s="487">
        <v>10.1</v>
      </c>
      <c r="B421" s="502">
        <v>372</v>
      </c>
      <c r="C421" s="490" t="s">
        <v>385</v>
      </c>
      <c r="D421" s="390" t="s">
        <v>404</v>
      </c>
      <c r="E421" s="391" t="s">
        <v>212</v>
      </c>
      <c r="F421" s="523" t="s">
        <v>1144</v>
      </c>
      <c r="G421" s="636" t="s">
        <v>1967</v>
      </c>
      <c r="H421" s="518" t="str">
        <f t="shared" si="27"/>
        <v>Dichiarazione delle nuove misure da attuare</v>
      </c>
    </row>
    <row r="422" spans="1:8" s="376" customFormat="1" ht="12.75" customHeight="1" x14ac:dyDescent="0.2">
      <c r="A422" s="487">
        <v>10.1</v>
      </c>
      <c r="B422" s="502">
        <v>373</v>
      </c>
      <c r="C422" s="490" t="s">
        <v>385</v>
      </c>
      <c r="D422" s="390" t="s">
        <v>407</v>
      </c>
      <c r="E422" s="391" t="s">
        <v>37</v>
      </c>
      <c r="F422" s="392" t="s">
        <v>1037</v>
      </c>
      <c r="G422" s="639" t="s">
        <v>1037</v>
      </c>
      <c r="H422" s="393" t="str">
        <f t="shared" si="27"/>
        <v>N°</v>
      </c>
    </row>
    <row r="423" spans="1:8" s="376" customFormat="1" ht="25.5" x14ac:dyDescent="0.2">
      <c r="A423" s="487">
        <v>10.1</v>
      </c>
      <c r="B423" s="502">
        <v>374</v>
      </c>
      <c r="C423" s="490" t="s">
        <v>385</v>
      </c>
      <c r="D423" s="390" t="s">
        <v>410</v>
      </c>
      <c r="E423" s="389" t="s">
        <v>608</v>
      </c>
      <c r="F423" s="392" t="s">
        <v>1109</v>
      </c>
      <c r="G423" s="639" t="s">
        <v>2004</v>
      </c>
      <c r="H423" s="393" t="str">
        <f t="shared" si="27"/>
        <v>Tecnica impiant./involucro edilizio</v>
      </c>
    </row>
    <row r="424" spans="1:8" s="376" customFormat="1" ht="12.75" x14ac:dyDescent="0.2">
      <c r="A424" s="487">
        <v>10.1</v>
      </c>
      <c r="B424" s="502">
        <v>375</v>
      </c>
      <c r="C424" s="490" t="s">
        <v>385</v>
      </c>
      <c r="D424" s="390" t="s">
        <v>425</v>
      </c>
      <c r="E424" s="389" t="s">
        <v>609</v>
      </c>
      <c r="F424" s="392" t="s">
        <v>1110</v>
      </c>
      <c r="G424" s="639" t="s">
        <v>1798</v>
      </c>
      <c r="H424" s="393" t="str">
        <f t="shared" si="27"/>
        <v>Impianti di processo e produzione</v>
      </c>
    </row>
    <row r="425" spans="1:8" s="376" customFormat="1" ht="12.75" x14ac:dyDescent="0.2">
      <c r="A425" s="487">
        <v>10.1</v>
      </c>
      <c r="B425" s="502">
        <v>376</v>
      </c>
      <c r="C425" s="490" t="s">
        <v>385</v>
      </c>
      <c r="D425" s="390" t="s">
        <v>430</v>
      </c>
      <c r="E425" s="389" t="s">
        <v>76</v>
      </c>
      <c r="F425" s="523" t="s">
        <v>1342</v>
      </c>
      <c r="G425" s="636" t="s">
        <v>2006</v>
      </c>
      <c r="H425" s="518" t="str">
        <f t="shared" si="27"/>
        <v>S3/Somma di tutte le nuove misure da attuare</v>
      </c>
    </row>
    <row r="426" spans="1:8" s="376" customFormat="1" ht="12.75" x14ac:dyDescent="0.2">
      <c r="A426" s="487">
        <v>10.1</v>
      </c>
      <c r="B426" s="502">
        <v>377</v>
      </c>
      <c r="C426" s="490" t="s">
        <v>385</v>
      </c>
      <c r="D426" s="390" t="s">
        <v>434</v>
      </c>
      <c r="E426" s="389" t="s">
        <v>214</v>
      </c>
      <c r="F426" s="523" t="s">
        <v>1145</v>
      </c>
      <c r="G426" s="636" t="s">
        <v>1826</v>
      </c>
      <c r="H426" s="518" t="str">
        <f t="shared" si="27"/>
        <v>Formulario F2</v>
      </c>
    </row>
    <row r="427" spans="1:8" s="376" customFormat="1" ht="25.5" x14ac:dyDescent="0.2">
      <c r="A427" s="487">
        <v>10.1</v>
      </c>
      <c r="B427" s="502">
        <v>378</v>
      </c>
      <c r="C427" s="490" t="s">
        <v>385</v>
      </c>
      <c r="D427" s="390" t="s">
        <v>435</v>
      </c>
      <c r="E427" s="389" t="s">
        <v>79</v>
      </c>
      <c r="F427" s="523" t="s">
        <v>1146</v>
      </c>
      <c r="G427" s="636" t="s">
        <v>1646</v>
      </c>
      <c r="H427" s="518" t="str">
        <f t="shared" si="27"/>
        <v>Misure realizzate negli ultimi 5 anni</v>
      </c>
    </row>
    <row r="428" spans="1:8" s="376" customFormat="1" ht="12.75" customHeight="1" x14ac:dyDescent="0.2">
      <c r="A428" s="487">
        <v>10.1</v>
      </c>
      <c r="B428" s="502">
        <v>379</v>
      </c>
      <c r="C428" s="490" t="s">
        <v>385</v>
      </c>
      <c r="D428" s="390" t="s">
        <v>436</v>
      </c>
      <c r="E428" s="389" t="s">
        <v>229</v>
      </c>
      <c r="F428" s="392" t="s">
        <v>1024</v>
      </c>
      <c r="G428" s="639" t="s">
        <v>1972</v>
      </c>
      <c r="H428" s="393" t="str">
        <f t="shared" si="27"/>
        <v>Avvertenze:</v>
      </c>
    </row>
    <row r="429" spans="1:8" s="376" customFormat="1" ht="51" x14ac:dyDescent="0.2">
      <c r="A429" s="487">
        <v>10.1</v>
      </c>
      <c r="B429" s="502">
        <v>380</v>
      </c>
      <c r="C429" s="490" t="s">
        <v>385</v>
      </c>
      <c r="D429" s="390" t="s">
        <v>437</v>
      </c>
      <c r="E429" s="389" t="s">
        <v>233</v>
      </c>
      <c r="F429" s="523" t="s">
        <v>1147</v>
      </c>
      <c r="G429" s="678" t="s">
        <v>1827</v>
      </c>
      <c r="H429" s="518" t="str">
        <f t="shared" si="27"/>
        <v>- Le misure realizzate devono essere indicate solo nel caso in cui le nuove misure da attuare non consentono di raggiungere il valore indicativo del 15%.</v>
      </c>
    </row>
    <row r="430" spans="1:8" s="376" customFormat="1" ht="51" x14ac:dyDescent="0.2">
      <c r="A430" s="487">
        <v>10.1</v>
      </c>
      <c r="B430" s="502">
        <v>381</v>
      </c>
      <c r="C430" s="490" t="s">
        <v>385</v>
      </c>
      <c r="D430" s="390" t="s">
        <v>438</v>
      </c>
      <c r="E430" s="389" t="s">
        <v>234</v>
      </c>
      <c r="F430" s="523" t="s">
        <v>1148</v>
      </c>
      <c r="G430" s="678" t="s">
        <v>1828</v>
      </c>
      <c r="H430" s="518" t="str">
        <f t="shared" si="27"/>
        <v>- Qualora anche con le misure realizzate negli ultimi 5 anni il valore indicativo del 15% non viene raggiunto, occorre fornire una spiegazione aggiuntiva.</v>
      </c>
    </row>
    <row r="431" spans="1:8" s="376" customFormat="1" ht="12.75" customHeight="1" x14ac:dyDescent="0.2">
      <c r="A431" s="487">
        <v>10.1</v>
      </c>
      <c r="B431" s="502">
        <v>382</v>
      </c>
      <c r="C431" s="490" t="s">
        <v>385</v>
      </c>
      <c r="D431" s="390" t="s">
        <v>497</v>
      </c>
      <c r="E431" s="389" t="s">
        <v>37</v>
      </c>
      <c r="F431" s="392" t="s">
        <v>1037</v>
      </c>
      <c r="G431" s="639" t="s">
        <v>1037</v>
      </c>
      <c r="H431" s="393" t="str">
        <f t="shared" si="27"/>
        <v>N°</v>
      </c>
    </row>
    <row r="432" spans="1:8" s="376" customFormat="1" ht="25.5" x14ac:dyDescent="0.2">
      <c r="A432" s="487">
        <v>10.1</v>
      </c>
      <c r="B432" s="502">
        <v>383</v>
      </c>
      <c r="C432" s="490" t="s">
        <v>385</v>
      </c>
      <c r="D432" s="390" t="s">
        <v>650</v>
      </c>
      <c r="E432" s="389" t="s">
        <v>77</v>
      </c>
      <c r="F432" s="523" t="s">
        <v>1343</v>
      </c>
      <c r="G432" s="636" t="s">
        <v>1829</v>
      </c>
      <c r="H432" s="518" t="str">
        <f t="shared" si="27"/>
        <v>S4/Somma di tutte le misure realizzate negli ultimi 5 anni</v>
      </c>
    </row>
    <row r="433" spans="1:8" s="376" customFormat="1" ht="12.75" x14ac:dyDescent="0.2">
      <c r="A433" s="487">
        <v>10.1</v>
      </c>
      <c r="B433" s="502">
        <v>384</v>
      </c>
      <c r="C433" s="490" t="s">
        <v>385</v>
      </c>
      <c r="D433" s="390" t="s">
        <v>651</v>
      </c>
      <c r="E433" s="389" t="s">
        <v>76</v>
      </c>
      <c r="F433" s="392" t="s">
        <v>1342</v>
      </c>
      <c r="G433" s="392" t="s">
        <v>2006</v>
      </c>
      <c r="H433" s="393" t="str">
        <f t="shared" si="27"/>
        <v>S3/Somma di tutte le nuove misure da attuare</v>
      </c>
    </row>
    <row r="434" spans="1:8" s="376" customFormat="1" ht="25.5" x14ac:dyDescent="0.2">
      <c r="A434" s="487">
        <v>10.1</v>
      </c>
      <c r="B434" s="502">
        <v>385</v>
      </c>
      <c r="C434" s="490" t="s">
        <v>385</v>
      </c>
      <c r="D434" s="390" t="s">
        <v>652</v>
      </c>
      <c r="E434" s="389" t="s">
        <v>78</v>
      </c>
      <c r="F434" s="523" t="s">
        <v>1344</v>
      </c>
      <c r="G434" s="636" t="s">
        <v>1830</v>
      </c>
      <c r="H434" s="518" t="str">
        <f t="shared" si="27"/>
        <v>S5/Somma di tutte le misure realizzate e di quelle nuove da attuare</v>
      </c>
    </row>
    <row r="435" spans="1:8" s="376" customFormat="1" ht="12.75" customHeight="1" x14ac:dyDescent="0.2">
      <c r="A435" s="487">
        <v>10.1</v>
      </c>
      <c r="B435" s="502">
        <v>386</v>
      </c>
      <c r="C435" s="490" t="s">
        <v>385</v>
      </c>
      <c r="D435" s="390" t="s">
        <v>653</v>
      </c>
      <c r="E435" s="389" t="s">
        <v>230</v>
      </c>
      <c r="F435" s="392" t="s">
        <v>1112</v>
      </c>
      <c r="G435" s="639" t="s">
        <v>1801</v>
      </c>
      <c r="H435" s="393" t="str">
        <f t="shared" si="27"/>
        <v>Conferma</v>
      </c>
    </row>
    <row r="436" spans="1:8" s="376" customFormat="1" ht="25.5" x14ac:dyDescent="0.2">
      <c r="A436" s="487">
        <v>10.1</v>
      </c>
      <c r="B436" s="502">
        <v>387</v>
      </c>
      <c r="C436" s="490" t="s">
        <v>385</v>
      </c>
      <c r="D436" s="390" t="s">
        <v>654</v>
      </c>
      <c r="E436" s="389" t="s">
        <v>1346</v>
      </c>
      <c r="F436" s="523" t="s">
        <v>1345</v>
      </c>
      <c r="G436" s="636" t="s">
        <v>1831</v>
      </c>
      <c r="H436" s="518" t="str">
        <f t="shared" si="27"/>
        <v>Il/la proprietario/a dello stabilimento con firma giuridicamente valida conferma che:</v>
      </c>
    </row>
    <row r="437" spans="1:8" s="376" customFormat="1" ht="12.75" x14ac:dyDescent="0.2">
      <c r="A437" s="487">
        <v>10.1</v>
      </c>
      <c r="B437" s="502">
        <v>388</v>
      </c>
      <c r="C437" s="490" t="s">
        <v>385</v>
      </c>
      <c r="D437" s="390" t="s">
        <v>655</v>
      </c>
      <c r="E437" s="389" t="s">
        <v>62</v>
      </c>
      <c r="F437" s="523" t="s">
        <v>1149</v>
      </c>
      <c r="G437" s="636" t="s">
        <v>1803</v>
      </c>
      <c r="H437" s="518" t="str">
        <f t="shared" si="27"/>
        <v>Luogo, data:</v>
      </c>
    </row>
    <row r="438" spans="1:8" s="376" customFormat="1" ht="12.75" customHeight="1" x14ac:dyDescent="0.2">
      <c r="A438" s="487">
        <v>10.1</v>
      </c>
      <c r="B438" s="502">
        <v>389</v>
      </c>
      <c r="C438" s="490" t="s">
        <v>385</v>
      </c>
      <c r="D438" s="390" t="s">
        <v>441</v>
      </c>
      <c r="E438" s="389" t="s">
        <v>94</v>
      </c>
      <c r="F438" s="392" t="s">
        <v>1115</v>
      </c>
      <c r="G438" s="639" t="s">
        <v>1805</v>
      </c>
      <c r="H438" s="393" t="str">
        <f t="shared" si="27"/>
        <v>Titolo della misura</v>
      </c>
    </row>
    <row r="439" spans="1:8" s="376" customFormat="1" ht="25.5" x14ac:dyDescent="0.2">
      <c r="A439" s="487">
        <v>10.1</v>
      </c>
      <c r="B439" s="502">
        <v>390</v>
      </c>
      <c r="C439" s="490" t="s">
        <v>385</v>
      </c>
      <c r="D439" s="390" t="s">
        <v>672</v>
      </c>
      <c r="E439" s="391" t="s">
        <v>914</v>
      </c>
      <c r="F439" s="392" t="s">
        <v>1117</v>
      </c>
      <c r="G439" s="639" t="s">
        <v>1804</v>
      </c>
      <c r="H439" s="393" t="str">
        <f t="shared" si="27"/>
        <v>Prelievo di energia ponderato dell’ultimo anno civile concluso ¹⁾ ²⁾:</v>
      </c>
    </row>
    <row r="440" spans="1:8" s="376" customFormat="1" ht="12.75" customHeight="1" x14ac:dyDescent="0.2">
      <c r="A440" s="487">
        <v>10.1</v>
      </c>
      <c r="B440" s="502">
        <v>391</v>
      </c>
      <c r="C440" s="490" t="s">
        <v>385</v>
      </c>
      <c r="D440" s="390" t="s">
        <v>673</v>
      </c>
      <c r="E440" s="389" t="s">
        <v>94</v>
      </c>
      <c r="F440" s="392" t="s">
        <v>1115</v>
      </c>
      <c r="G440" s="639" t="s">
        <v>1805</v>
      </c>
      <c r="H440" s="393" t="str">
        <f t="shared" si="27"/>
        <v>Titolo della misura</v>
      </c>
    </row>
    <row r="441" spans="1:8" s="376" customFormat="1" ht="63.75" x14ac:dyDescent="0.2">
      <c r="A441" s="487">
        <v>10.1</v>
      </c>
      <c r="B441" s="502">
        <v>392</v>
      </c>
      <c r="C441" s="490" t="s">
        <v>385</v>
      </c>
      <c r="D441" s="390" t="s">
        <v>674</v>
      </c>
      <c r="E441" s="389" t="s">
        <v>1536</v>
      </c>
      <c r="F441" s="523" t="s">
        <v>1535</v>
      </c>
      <c r="G441" s="636" t="s">
        <v>1832</v>
      </c>
      <c r="H441" s="518" t="str">
        <f t="shared" si="27"/>
        <v>si impegna ad attuare le nuove misure dichiarate nel Formulario F1 (Attuazione «sì») entro i tre anni previsti dal Cantone e a notificare la conclusione dei lavori all’ente cantonale competente con una conferma scritta dell’esecuzione.</v>
      </c>
    </row>
    <row r="442" spans="1:8" s="376" customFormat="1" ht="51" x14ac:dyDescent="0.2">
      <c r="A442" s="487">
        <v>10.1</v>
      </c>
      <c r="B442" s="502">
        <v>393</v>
      </c>
      <c r="C442" s="490" t="s">
        <v>385</v>
      </c>
      <c r="D442" s="390" t="s">
        <v>675</v>
      </c>
      <c r="E442" s="389" t="s">
        <v>373</v>
      </c>
      <c r="F442" s="523" t="s">
        <v>1347</v>
      </c>
      <c r="G442" s="636" t="s">
        <v>1833</v>
      </c>
      <c r="H442" s="518" t="str">
        <f t="shared" si="27"/>
        <v>le misure elencate nel Formulario F2 («Misure realizzate negli ultimi cinque anni») sono state effettivamente realizzate negli ultimi cinque anni.</v>
      </c>
    </row>
    <row r="443" spans="1:8" s="376" customFormat="1" ht="12.75" customHeight="1" x14ac:dyDescent="0.2">
      <c r="A443" s="487">
        <v>10.1</v>
      </c>
      <c r="B443" s="502">
        <v>394</v>
      </c>
      <c r="C443" s="490" t="s">
        <v>385</v>
      </c>
      <c r="D443" s="390" t="s">
        <v>676</v>
      </c>
      <c r="E443" s="389" t="s">
        <v>45</v>
      </c>
      <c r="F443" s="392" t="s">
        <v>1440</v>
      </c>
      <c r="G443" s="639" t="s">
        <v>1806</v>
      </c>
      <c r="H443" s="393" t="str">
        <f t="shared" si="27"/>
        <v>Risparmio energetico</v>
      </c>
    </row>
    <row r="444" spans="1:8" s="376" customFormat="1" ht="12.75" customHeight="1" x14ac:dyDescent="0.2">
      <c r="A444" s="487">
        <v>10.1</v>
      </c>
      <c r="B444" s="502">
        <v>395</v>
      </c>
      <c r="C444" s="490" t="s">
        <v>385</v>
      </c>
      <c r="D444" s="390" t="s">
        <v>677</v>
      </c>
      <c r="E444" s="389" t="s">
        <v>55</v>
      </c>
      <c r="F444" s="392" t="s">
        <v>1116</v>
      </c>
      <c r="G444" s="639" t="s">
        <v>1807</v>
      </c>
      <c r="H444" s="393" t="str">
        <f t="shared" si="27"/>
        <v>Non ponderato</v>
      </c>
    </row>
    <row r="445" spans="1:8" s="376" customFormat="1" ht="12.75" customHeight="1" x14ac:dyDescent="0.2">
      <c r="A445" s="487">
        <v>10.1</v>
      </c>
      <c r="B445" s="502">
        <v>396</v>
      </c>
      <c r="C445" s="490" t="s">
        <v>385</v>
      </c>
      <c r="D445" s="390" t="s">
        <v>591</v>
      </c>
      <c r="E445" s="389" t="s">
        <v>53</v>
      </c>
      <c r="F445" s="392" t="s">
        <v>1441</v>
      </c>
      <c r="G445" s="639" t="s">
        <v>1808</v>
      </c>
      <c r="H445" s="393" t="str">
        <f t="shared" si="27"/>
        <v>Risparmio 1</v>
      </c>
    </row>
    <row r="446" spans="1:8" s="376" customFormat="1" ht="12.75" customHeight="1" x14ac:dyDescent="0.2">
      <c r="A446" s="487">
        <v>10.1</v>
      </c>
      <c r="B446" s="502">
        <v>397</v>
      </c>
      <c r="C446" s="490" t="s">
        <v>385</v>
      </c>
      <c r="D446" s="390" t="s">
        <v>678</v>
      </c>
      <c r="E446" s="389" t="s">
        <v>73</v>
      </c>
      <c r="F446" s="392" t="s">
        <v>1341</v>
      </c>
      <c r="G446" s="639" t="s">
        <v>1809</v>
      </c>
      <c r="H446" s="393" t="str">
        <f t="shared" si="27"/>
        <v>Tipo</v>
      </c>
    </row>
    <row r="447" spans="1:8" s="376" customFormat="1" ht="12.75" customHeight="1" x14ac:dyDescent="0.2">
      <c r="A447" s="487">
        <v>10.1</v>
      </c>
      <c r="B447" s="502">
        <v>398</v>
      </c>
      <c r="C447" s="490" t="s">
        <v>385</v>
      </c>
      <c r="D447" s="390" t="s">
        <v>660</v>
      </c>
      <c r="E447" s="389" t="s">
        <v>45</v>
      </c>
      <c r="F447" s="392" t="s">
        <v>1440</v>
      </c>
      <c r="G447" s="639" t="s">
        <v>1806</v>
      </c>
      <c r="H447" s="393" t="str">
        <f t="shared" si="27"/>
        <v>Risparmio energetico</v>
      </c>
    </row>
    <row r="448" spans="1:8" s="376" customFormat="1" ht="12.75" customHeight="1" x14ac:dyDescent="0.2">
      <c r="A448" s="487">
        <v>10.1</v>
      </c>
      <c r="B448" s="502">
        <v>399</v>
      </c>
      <c r="C448" s="490" t="s">
        <v>385</v>
      </c>
      <c r="D448" s="390" t="s">
        <v>661</v>
      </c>
      <c r="E448" s="389" t="s">
        <v>55</v>
      </c>
      <c r="F448" s="392" t="s">
        <v>1116</v>
      </c>
      <c r="G448" s="639" t="s">
        <v>1807</v>
      </c>
      <c r="H448" s="393" t="str">
        <f t="shared" si="27"/>
        <v>Non ponderato</v>
      </c>
    </row>
    <row r="449" spans="1:8" s="376" customFormat="1" ht="12.75" customHeight="1" x14ac:dyDescent="0.2">
      <c r="A449" s="487">
        <v>10.1</v>
      </c>
      <c r="B449" s="502">
        <v>400</v>
      </c>
      <c r="C449" s="490" t="s">
        <v>385</v>
      </c>
      <c r="D449" s="390" t="s">
        <v>662</v>
      </c>
      <c r="E449" s="389" t="s">
        <v>53</v>
      </c>
      <c r="F449" s="392" t="s">
        <v>1441</v>
      </c>
      <c r="G449" s="639" t="s">
        <v>1808</v>
      </c>
      <c r="H449" s="393" t="str">
        <f t="shared" si="27"/>
        <v>Risparmio 1</v>
      </c>
    </row>
    <row r="450" spans="1:8" s="376" customFormat="1" ht="12.75" customHeight="1" x14ac:dyDescent="0.2">
      <c r="A450" s="487">
        <v>10.1</v>
      </c>
      <c r="B450" s="502">
        <v>401</v>
      </c>
      <c r="C450" s="490" t="s">
        <v>385</v>
      </c>
      <c r="D450" s="390" t="s">
        <v>663</v>
      </c>
      <c r="E450" s="389" t="s">
        <v>73</v>
      </c>
      <c r="F450" s="392" t="s">
        <v>1341</v>
      </c>
      <c r="G450" s="639" t="s">
        <v>1809</v>
      </c>
      <c r="H450" s="393" t="str">
        <f t="shared" si="27"/>
        <v>Tipo</v>
      </c>
    </row>
    <row r="451" spans="1:8" s="376" customFormat="1" ht="12.75" customHeight="1" x14ac:dyDescent="0.2">
      <c r="A451" s="487">
        <v>10.1</v>
      </c>
      <c r="B451" s="502">
        <v>402</v>
      </c>
      <c r="C451" s="490" t="s">
        <v>385</v>
      </c>
      <c r="D451" s="390" t="s">
        <v>594</v>
      </c>
      <c r="E451" s="389" t="s">
        <v>54</v>
      </c>
      <c r="F451" s="392" t="s">
        <v>1442</v>
      </c>
      <c r="G451" s="639" t="s">
        <v>1810</v>
      </c>
      <c r="H451" s="393" t="str">
        <f t="shared" si="27"/>
        <v>Risparmio 2</v>
      </c>
    </row>
    <row r="452" spans="1:8" s="376" customFormat="1" ht="12.75" customHeight="1" x14ac:dyDescent="0.2">
      <c r="A452" s="487">
        <v>10.1</v>
      </c>
      <c r="B452" s="502">
        <v>403</v>
      </c>
      <c r="C452" s="490" t="s">
        <v>385</v>
      </c>
      <c r="D452" s="390" t="s">
        <v>679</v>
      </c>
      <c r="E452" s="389" t="s">
        <v>73</v>
      </c>
      <c r="F452" s="392" t="s">
        <v>1341</v>
      </c>
      <c r="G452" s="392" t="s">
        <v>1809</v>
      </c>
      <c r="H452" s="393" t="str">
        <f t="shared" ref="H452:H483" si="28">IF(Sprache="DE",E452,IF(Sprache="FR",F452,IF(Sprache="IT",G452,"Fehler: Sprache wählen")))</f>
        <v>Tipo</v>
      </c>
    </row>
    <row r="453" spans="1:8" s="376" customFormat="1" ht="12.75" customHeight="1" x14ac:dyDescent="0.2">
      <c r="A453" s="487">
        <v>10.1</v>
      </c>
      <c r="B453" s="502">
        <v>404</v>
      </c>
      <c r="C453" s="490" t="s">
        <v>385</v>
      </c>
      <c r="D453" s="390" t="s">
        <v>680</v>
      </c>
      <c r="E453" s="389" t="s">
        <v>54</v>
      </c>
      <c r="F453" s="392" t="s">
        <v>1442</v>
      </c>
      <c r="G453" s="639" t="s">
        <v>1810</v>
      </c>
      <c r="H453" s="393" t="str">
        <f t="shared" si="28"/>
        <v>Risparmio 2</v>
      </c>
    </row>
    <row r="454" spans="1:8" s="376" customFormat="1" ht="12.75" customHeight="1" x14ac:dyDescent="0.2">
      <c r="A454" s="487">
        <v>10.1</v>
      </c>
      <c r="B454" s="502">
        <v>405</v>
      </c>
      <c r="C454" s="490" t="s">
        <v>385</v>
      </c>
      <c r="D454" s="390" t="s">
        <v>681</v>
      </c>
      <c r="E454" s="389" t="s">
        <v>73</v>
      </c>
      <c r="F454" s="392" t="s">
        <v>1341</v>
      </c>
      <c r="G454" s="639" t="s">
        <v>1809</v>
      </c>
      <c r="H454" s="393" t="str">
        <f t="shared" si="28"/>
        <v>Tipo</v>
      </c>
    </row>
    <row r="455" spans="1:8" s="376" customFormat="1" ht="12.75" customHeight="1" x14ac:dyDescent="0.2">
      <c r="A455" s="487">
        <v>10.1</v>
      </c>
      <c r="B455" s="502">
        <v>406</v>
      </c>
      <c r="C455" s="490" t="s">
        <v>385</v>
      </c>
      <c r="D455" s="390" t="s">
        <v>614</v>
      </c>
      <c r="E455" s="389" t="s">
        <v>44</v>
      </c>
      <c r="F455" s="392" t="s">
        <v>44</v>
      </c>
      <c r="G455" s="639" t="s">
        <v>1811</v>
      </c>
      <c r="H455" s="393" t="str">
        <f t="shared" si="28"/>
        <v>Totale</v>
      </c>
    </row>
    <row r="456" spans="1:8" s="376" customFormat="1" ht="12.75" customHeight="1" x14ac:dyDescent="0.2">
      <c r="A456" s="487">
        <v>10.1</v>
      </c>
      <c r="B456" s="502">
        <v>407</v>
      </c>
      <c r="C456" s="490" t="s">
        <v>385</v>
      </c>
      <c r="D456" s="390" t="s">
        <v>682</v>
      </c>
      <c r="E456" s="389" t="s">
        <v>44</v>
      </c>
      <c r="F456" s="392" t="s">
        <v>44</v>
      </c>
      <c r="G456" s="392" t="s">
        <v>1811</v>
      </c>
      <c r="H456" s="393" t="str">
        <f t="shared" si="28"/>
        <v>Totale</v>
      </c>
    </row>
    <row r="457" spans="1:8" s="376" customFormat="1" ht="12.75" x14ac:dyDescent="0.2">
      <c r="A457" s="487">
        <v>10.1</v>
      </c>
      <c r="B457" s="502">
        <v>408</v>
      </c>
      <c r="C457" s="490" t="s">
        <v>385</v>
      </c>
      <c r="D457" s="390" t="s">
        <v>683</v>
      </c>
      <c r="E457" s="389" t="s">
        <v>133</v>
      </c>
      <c r="F457" s="523" t="s">
        <v>1150</v>
      </c>
      <c r="G457" s="636" t="s">
        <v>1834</v>
      </c>
      <c r="H457" s="518" t="str">
        <f t="shared" si="28"/>
        <v>Ponderato</v>
      </c>
    </row>
    <row r="458" spans="1:8" s="376" customFormat="1" ht="12.75" customHeight="1" x14ac:dyDescent="0.2">
      <c r="A458" s="487">
        <v>10.1</v>
      </c>
      <c r="B458" s="502">
        <v>409</v>
      </c>
      <c r="C458" s="490" t="s">
        <v>385</v>
      </c>
      <c r="D458" s="390" t="s">
        <v>684</v>
      </c>
      <c r="E458" s="389" t="s">
        <v>44</v>
      </c>
      <c r="F458" s="392" t="s">
        <v>44</v>
      </c>
      <c r="G458" s="639" t="s">
        <v>1811</v>
      </c>
      <c r="H458" s="393" t="str">
        <f t="shared" si="28"/>
        <v>Totale</v>
      </c>
    </row>
    <row r="459" spans="1:8" s="376" customFormat="1" ht="12.75" customHeight="1" x14ac:dyDescent="0.2">
      <c r="A459" s="487">
        <v>10.1</v>
      </c>
      <c r="B459" s="502">
        <v>410</v>
      </c>
      <c r="C459" s="490" t="s">
        <v>385</v>
      </c>
      <c r="D459" s="390" t="s">
        <v>685</v>
      </c>
      <c r="E459" s="389" t="s">
        <v>915</v>
      </c>
      <c r="F459" s="392" t="s">
        <v>1118</v>
      </c>
      <c r="G459" s="639" t="s">
        <v>1812</v>
      </c>
      <c r="H459" s="393" t="str">
        <f t="shared" si="28"/>
        <v>Ponderato ²⁾</v>
      </c>
    </row>
    <row r="460" spans="1:8" s="376" customFormat="1" ht="12.75" customHeight="1" x14ac:dyDescent="0.2">
      <c r="A460" s="487">
        <v>10.1</v>
      </c>
      <c r="B460" s="502">
        <v>411</v>
      </c>
      <c r="C460" s="490" t="s">
        <v>385</v>
      </c>
      <c r="D460" s="390" t="s">
        <v>686</v>
      </c>
      <c r="E460" s="389" t="s">
        <v>44</v>
      </c>
      <c r="F460" s="392" t="s">
        <v>44</v>
      </c>
      <c r="G460" s="392" t="s">
        <v>1811</v>
      </c>
      <c r="H460" s="393" t="str">
        <f t="shared" si="28"/>
        <v>Totale</v>
      </c>
    </row>
    <row r="461" spans="1:8" s="376" customFormat="1" ht="12.75" customHeight="1" x14ac:dyDescent="0.2">
      <c r="A461" s="487">
        <v>10.1</v>
      </c>
      <c r="B461" s="502">
        <v>412</v>
      </c>
      <c r="C461" s="490" t="s">
        <v>385</v>
      </c>
      <c r="D461" s="390" t="s">
        <v>687</v>
      </c>
      <c r="E461" s="389" t="s">
        <v>49</v>
      </c>
      <c r="F461" s="392" t="s">
        <v>1320</v>
      </c>
      <c r="G461" s="639" t="s">
        <v>1774</v>
      </c>
      <c r="H461" s="393" t="str">
        <f t="shared" si="28"/>
        <v>Quota</v>
      </c>
    </row>
    <row r="462" spans="1:8" s="376" customFormat="1" ht="12.75" customHeight="1" x14ac:dyDescent="0.2">
      <c r="A462" s="487">
        <v>10.1</v>
      </c>
      <c r="B462" s="502">
        <v>413</v>
      </c>
      <c r="C462" s="490" t="s">
        <v>385</v>
      </c>
      <c r="D462" s="390" t="s">
        <v>688</v>
      </c>
      <c r="E462" s="389" t="s">
        <v>49</v>
      </c>
      <c r="F462" s="392" t="s">
        <v>1320</v>
      </c>
      <c r="G462" s="392" t="s">
        <v>1774</v>
      </c>
      <c r="H462" s="393" t="str">
        <f t="shared" si="28"/>
        <v>Quota</v>
      </c>
    </row>
    <row r="463" spans="1:8" s="376" customFormat="1" ht="12.75" customHeight="1" x14ac:dyDescent="0.2">
      <c r="A463" s="487">
        <v>10.1</v>
      </c>
      <c r="B463" s="502">
        <v>414</v>
      </c>
      <c r="C463" s="490" t="s">
        <v>385</v>
      </c>
      <c r="D463" s="390" t="s">
        <v>689</v>
      </c>
      <c r="E463" s="389" t="s">
        <v>47</v>
      </c>
      <c r="F463" s="392" t="s">
        <v>1120</v>
      </c>
      <c r="G463" s="639" t="s">
        <v>1818</v>
      </c>
      <c r="H463" s="393" t="str">
        <f t="shared" si="28"/>
        <v>Investimenti</v>
      </c>
    </row>
    <row r="464" spans="1:8" s="376" customFormat="1" ht="12.75" customHeight="1" x14ac:dyDescent="0.2">
      <c r="A464" s="487">
        <v>10.1</v>
      </c>
      <c r="B464" s="502">
        <v>415</v>
      </c>
      <c r="C464" s="490" t="s">
        <v>385</v>
      </c>
      <c r="D464" s="390" t="s">
        <v>690</v>
      </c>
      <c r="E464" s="389" t="s">
        <v>44</v>
      </c>
      <c r="F464" s="392" t="s">
        <v>44</v>
      </c>
      <c r="G464" s="392" t="s">
        <v>1811</v>
      </c>
      <c r="H464" s="393" t="str">
        <f t="shared" si="28"/>
        <v>Totale</v>
      </c>
    </row>
    <row r="465" spans="1:8" s="376" customFormat="1" ht="12.75" customHeight="1" x14ac:dyDescent="0.2">
      <c r="A465" s="515">
        <v>10.1</v>
      </c>
      <c r="B465" s="502">
        <v>416</v>
      </c>
      <c r="C465" s="490" t="s">
        <v>385</v>
      </c>
      <c r="D465" s="390" t="s">
        <v>691</v>
      </c>
      <c r="E465" s="391" t="s">
        <v>912</v>
      </c>
      <c r="F465" s="392" t="s">
        <v>1319</v>
      </c>
      <c r="G465" s="639" t="s">
        <v>1814</v>
      </c>
      <c r="H465" s="393" t="str">
        <f t="shared" si="28"/>
        <v>Prezzo dell’energia ¹⁾</v>
      </c>
    </row>
    <row r="466" spans="1:8" s="376" customFormat="1" ht="12.75" customHeight="1" x14ac:dyDescent="0.2">
      <c r="A466" s="487">
        <v>10.1</v>
      </c>
      <c r="B466" s="502">
        <v>417</v>
      </c>
      <c r="C466" s="490" t="s">
        <v>385</v>
      </c>
      <c r="D466" s="390" t="s">
        <v>692</v>
      </c>
      <c r="E466" s="389" t="s">
        <v>57</v>
      </c>
      <c r="F466" s="392" t="s">
        <v>1441</v>
      </c>
      <c r="G466" s="392" t="s">
        <v>1808</v>
      </c>
      <c r="H466" s="393" t="str">
        <f t="shared" si="28"/>
        <v>Risparmio 1</v>
      </c>
    </row>
    <row r="467" spans="1:8" s="376" customFormat="1" ht="12.75" customHeight="1" x14ac:dyDescent="0.2">
      <c r="A467" s="487">
        <v>10.1</v>
      </c>
      <c r="B467" s="502">
        <v>418</v>
      </c>
      <c r="C467" s="490" t="s">
        <v>385</v>
      </c>
      <c r="D467" s="390" t="s">
        <v>693</v>
      </c>
      <c r="E467" s="391" t="s">
        <v>61</v>
      </c>
      <c r="F467" s="392" t="s">
        <v>1119</v>
      </c>
      <c r="G467" s="639" t="s">
        <v>1813</v>
      </c>
      <c r="H467" s="393" t="str">
        <f t="shared" si="28"/>
        <v>Firma:</v>
      </c>
    </row>
    <row r="468" spans="1:8" s="376" customFormat="1" ht="12.75" customHeight="1" x14ac:dyDescent="0.2">
      <c r="A468" s="487">
        <v>10.1</v>
      </c>
      <c r="B468" s="502">
        <v>419</v>
      </c>
      <c r="C468" s="490" t="s">
        <v>385</v>
      </c>
      <c r="D468" s="390" t="s">
        <v>694</v>
      </c>
      <c r="E468" s="389" t="s">
        <v>148</v>
      </c>
      <c r="F468" s="392" t="s">
        <v>1444</v>
      </c>
      <c r="G468" s="639" t="s">
        <v>1819</v>
      </c>
      <c r="H468" s="393" t="str">
        <f t="shared" si="28"/>
        <v>QE</v>
      </c>
    </row>
    <row r="469" spans="1:8" s="376" customFormat="1" ht="12.75" customHeight="1" x14ac:dyDescent="0.2">
      <c r="A469" s="487">
        <v>10.1</v>
      </c>
      <c r="B469" s="502">
        <v>420</v>
      </c>
      <c r="C469" s="490" t="s">
        <v>385</v>
      </c>
      <c r="D469" s="390" t="s">
        <v>695</v>
      </c>
      <c r="E469" s="389" t="s">
        <v>58</v>
      </c>
      <c r="F469" s="392" t="s">
        <v>1442</v>
      </c>
      <c r="G469" s="639" t="s">
        <v>1810</v>
      </c>
      <c r="H469" s="393" t="str">
        <f t="shared" si="28"/>
        <v>Risparmio 2</v>
      </c>
    </row>
    <row r="470" spans="1:8" s="376" customFormat="1" ht="12.75" x14ac:dyDescent="0.2">
      <c r="A470" s="487">
        <v>10.1</v>
      </c>
      <c r="B470" s="502">
        <v>421</v>
      </c>
      <c r="C470" s="490" t="s">
        <v>385</v>
      </c>
      <c r="D470" s="390" t="s">
        <v>696</v>
      </c>
      <c r="E470" s="389" t="s">
        <v>228</v>
      </c>
      <c r="F470" s="523" t="s">
        <v>1151</v>
      </c>
      <c r="G470" s="636" t="s">
        <v>1836</v>
      </c>
      <c r="H470" s="518" t="str">
        <f t="shared" si="28"/>
        <v>(secondo il Formulario F1)</v>
      </c>
    </row>
    <row r="471" spans="1:8" s="376" customFormat="1" ht="12.75" customHeight="1" x14ac:dyDescent="0.2">
      <c r="A471" s="487">
        <v>10.1</v>
      </c>
      <c r="B471" s="502">
        <v>422</v>
      </c>
      <c r="C471" s="490" t="s">
        <v>385</v>
      </c>
      <c r="D471" s="390" t="s">
        <v>697</v>
      </c>
      <c r="E471" s="389" t="s">
        <v>225</v>
      </c>
      <c r="F471" s="392" t="s">
        <v>1324</v>
      </c>
      <c r="G471" s="639" t="s">
        <v>225</v>
      </c>
      <c r="H471" s="393" t="str">
        <f t="shared" si="28"/>
        <v>Payback</v>
      </c>
    </row>
    <row r="472" spans="1:8" s="376" customFormat="1" ht="25.5" x14ac:dyDescent="0.2">
      <c r="A472" s="487">
        <v>10.1</v>
      </c>
      <c r="B472" s="502">
        <v>423</v>
      </c>
      <c r="C472" s="490" t="s">
        <v>385</v>
      </c>
      <c r="D472" s="390" t="s">
        <v>698</v>
      </c>
      <c r="E472" s="389" t="s">
        <v>1545</v>
      </c>
      <c r="F472" s="392" t="s">
        <v>1546</v>
      </c>
      <c r="G472" s="639" t="s">
        <v>1817</v>
      </c>
      <c r="H472" s="393" t="str">
        <f t="shared" si="28"/>
        <v>Rispar. costi</v>
      </c>
    </row>
    <row r="473" spans="1:8" s="376" customFormat="1" ht="12.75" customHeight="1" x14ac:dyDescent="0.2">
      <c r="A473" s="487">
        <v>10.1</v>
      </c>
      <c r="B473" s="502">
        <v>424</v>
      </c>
      <c r="C473" s="490" t="s">
        <v>385</v>
      </c>
      <c r="D473" s="390" t="s">
        <v>699</v>
      </c>
      <c r="E473" s="389" t="s">
        <v>44</v>
      </c>
      <c r="F473" s="392" t="s">
        <v>44</v>
      </c>
      <c r="G473" s="392" t="s">
        <v>1811</v>
      </c>
      <c r="H473" s="393" t="str">
        <f t="shared" si="28"/>
        <v>Totale</v>
      </c>
    </row>
    <row r="474" spans="1:8" s="376" customFormat="1" ht="12.75" x14ac:dyDescent="0.2">
      <c r="A474" s="487">
        <v>10.1</v>
      </c>
      <c r="B474" s="502">
        <v>425</v>
      </c>
      <c r="C474" s="490" t="s">
        <v>385</v>
      </c>
      <c r="D474" s="390" t="s">
        <v>700</v>
      </c>
      <c r="E474" s="389" t="s">
        <v>195</v>
      </c>
      <c r="F474" s="523" t="s">
        <v>1152</v>
      </c>
      <c r="G474" s="636" t="s">
        <v>1835</v>
      </c>
      <c r="H474" s="518" t="str">
        <f t="shared" si="28"/>
        <v>Attuazione</v>
      </c>
    </row>
    <row r="475" spans="1:8" s="376" customFormat="1" ht="12.75" x14ac:dyDescent="0.2">
      <c r="A475" s="487">
        <v>10.1</v>
      </c>
      <c r="B475" s="502">
        <v>426</v>
      </c>
      <c r="C475" s="490" t="s">
        <v>385</v>
      </c>
      <c r="D475" s="390" t="s">
        <v>701</v>
      </c>
      <c r="E475" s="389" t="s">
        <v>95</v>
      </c>
      <c r="F475" s="523" t="s">
        <v>1153</v>
      </c>
      <c r="G475" s="636" t="s">
        <v>1837</v>
      </c>
      <c r="H475" s="518" t="str">
        <f t="shared" si="28"/>
        <v>si</v>
      </c>
    </row>
    <row r="476" spans="1:8" s="376" customFormat="1" ht="12.75" x14ac:dyDescent="0.2">
      <c r="A476" s="487">
        <v>10.1</v>
      </c>
      <c r="B476" s="502">
        <v>427</v>
      </c>
      <c r="C476" s="490" t="s">
        <v>385</v>
      </c>
      <c r="D476" s="390" t="s">
        <v>646</v>
      </c>
      <c r="E476" s="389" t="s">
        <v>96</v>
      </c>
      <c r="F476" s="523" t="s">
        <v>1154</v>
      </c>
      <c r="G476" s="636" t="s">
        <v>1586</v>
      </c>
      <c r="H476" s="518" t="str">
        <f t="shared" si="28"/>
        <v>no</v>
      </c>
    </row>
    <row r="477" spans="1:8" s="376" customFormat="1" ht="12.75" customHeight="1" x14ac:dyDescent="0.2">
      <c r="A477" s="487">
        <v>10.1</v>
      </c>
      <c r="B477" s="502">
        <v>428</v>
      </c>
      <c r="C477" s="490" t="s">
        <v>385</v>
      </c>
      <c r="D477" s="390" t="s">
        <v>702</v>
      </c>
      <c r="E477" s="389" t="s">
        <v>47</v>
      </c>
      <c r="F477" s="392" t="s">
        <v>1120</v>
      </c>
      <c r="G477" s="392" t="s">
        <v>1818</v>
      </c>
      <c r="H477" s="393" t="str">
        <f t="shared" si="28"/>
        <v>Investimenti</v>
      </c>
    </row>
    <row r="478" spans="1:8" s="376" customFormat="1" ht="12.75" customHeight="1" x14ac:dyDescent="0.2">
      <c r="A478" s="487">
        <v>10.1</v>
      </c>
      <c r="B478" s="502">
        <v>429</v>
      </c>
      <c r="C478" s="490" t="s">
        <v>385</v>
      </c>
      <c r="D478" s="390" t="s">
        <v>703</v>
      </c>
      <c r="E478" s="389" t="s">
        <v>44</v>
      </c>
      <c r="F478" s="392" t="s">
        <v>44</v>
      </c>
      <c r="G478" s="639" t="s">
        <v>1811</v>
      </c>
      <c r="H478" s="393" t="str">
        <f t="shared" si="28"/>
        <v>Totale</v>
      </c>
    </row>
    <row r="479" spans="1:8" s="376" customFormat="1" ht="12.75" x14ac:dyDescent="0.2">
      <c r="A479" s="487">
        <v>10.1</v>
      </c>
      <c r="B479" s="502">
        <v>430</v>
      </c>
      <c r="C479" s="490" t="s">
        <v>385</v>
      </c>
      <c r="D479" s="390" t="s">
        <v>704</v>
      </c>
      <c r="E479" s="389" t="s">
        <v>264</v>
      </c>
      <c r="F479" s="620" t="s">
        <v>1386</v>
      </c>
      <c r="G479" s="678" t="s">
        <v>1838</v>
      </c>
      <c r="H479" s="518" t="str">
        <f t="shared" si="28"/>
        <v>- Modificabile mediante dropdown</v>
      </c>
    </row>
    <row r="480" spans="1:8" s="376" customFormat="1" ht="12.75" x14ac:dyDescent="0.2">
      <c r="A480" s="487">
        <v>10.1</v>
      </c>
      <c r="B480" s="502">
        <v>431</v>
      </c>
      <c r="C480" s="490" t="s">
        <v>385</v>
      </c>
      <c r="D480" s="390" t="s">
        <v>647</v>
      </c>
      <c r="E480" s="389" t="s">
        <v>238</v>
      </c>
      <c r="F480" s="523" t="s">
        <v>1155</v>
      </c>
      <c r="G480" s="678" t="s">
        <v>1839</v>
      </c>
      <c r="H480" s="518" t="str">
        <f t="shared" si="28"/>
        <v>- Motivare le modifiche</v>
      </c>
    </row>
    <row r="481" spans="1:8" s="376" customFormat="1" ht="12.75" x14ac:dyDescent="0.2">
      <c r="A481" s="487">
        <v>10.1</v>
      </c>
      <c r="B481" s="502">
        <v>432</v>
      </c>
      <c r="C481" s="490" t="s">
        <v>385</v>
      </c>
      <c r="D481" s="390" t="s">
        <v>705</v>
      </c>
      <c r="E481" s="389" t="s">
        <v>193</v>
      </c>
      <c r="F481" s="620" t="s">
        <v>1385</v>
      </c>
      <c r="G481" s="678" t="s">
        <v>1840</v>
      </c>
      <c r="H481" s="518" t="str">
        <f t="shared" si="28"/>
        <v>= attuazione entro 3 anni</v>
      </c>
    </row>
    <row r="482" spans="1:8" s="376" customFormat="1" ht="12.75" x14ac:dyDescent="0.2">
      <c r="A482" s="487">
        <v>10.1</v>
      </c>
      <c r="B482" s="502">
        <v>433</v>
      </c>
      <c r="C482" s="490" t="s">
        <v>385</v>
      </c>
      <c r="D482" s="390" t="s">
        <v>706</v>
      </c>
      <c r="E482" s="389" t="s">
        <v>194</v>
      </c>
      <c r="F482" s="620" t="s">
        <v>1156</v>
      </c>
      <c r="G482" s="678" t="s">
        <v>1841</v>
      </c>
      <c r="H482" s="518" t="str">
        <f t="shared" si="28"/>
        <v>= nessuna attuazione</v>
      </c>
    </row>
    <row r="483" spans="1:8" s="376" customFormat="1" ht="12.75" customHeight="1" x14ac:dyDescent="0.2">
      <c r="A483" s="487">
        <v>10.1</v>
      </c>
      <c r="B483" s="502">
        <v>434</v>
      </c>
      <c r="C483" s="490" t="s">
        <v>385</v>
      </c>
      <c r="D483" s="390" t="s">
        <v>707</v>
      </c>
      <c r="E483" s="389" t="s">
        <v>148</v>
      </c>
      <c r="F483" s="392" t="s">
        <v>1444</v>
      </c>
      <c r="G483" s="392" t="s">
        <v>1819</v>
      </c>
      <c r="H483" s="393" t="str">
        <f t="shared" si="28"/>
        <v>QE</v>
      </c>
    </row>
    <row r="484" spans="1:8" s="376" customFormat="1" ht="25.5" x14ac:dyDescent="0.2">
      <c r="A484" s="487">
        <v>10.1</v>
      </c>
      <c r="B484" s="502">
        <v>435</v>
      </c>
      <c r="C484" s="490" t="s">
        <v>385</v>
      </c>
      <c r="D484" s="390" t="s">
        <v>708</v>
      </c>
      <c r="E484" s="389" t="str">
        <f>E380</f>
        <v>1) Gem. Formular C, Ziffer C.1      2) Gewichtungsfaktoren gemäss Formular C, Hinweis 2)</v>
      </c>
      <c r="F484" s="389" t="s">
        <v>1560</v>
      </c>
      <c r="G484" s="636" t="s">
        <v>2005</v>
      </c>
      <c r="H484" s="518" t="str">
        <f t="shared" ref="H484:H515" si="29">IF(Sprache="DE",E484,IF(Sprache="FR",F484,IF(Sprache="IT",G484,"Fehler: Sprache wählen")))</f>
        <v>1) Sec. il Form. C, cifra C.1      2) Fattori di ponderazione sec. il Form. C, Avvertenza 2)</v>
      </c>
    </row>
    <row r="485" spans="1:8" s="376" customFormat="1" ht="12.75" customHeight="1" x14ac:dyDescent="0.2">
      <c r="A485" s="487">
        <v>10.1</v>
      </c>
      <c r="B485" s="502">
        <v>436</v>
      </c>
      <c r="C485" s="490" t="s">
        <v>385</v>
      </c>
      <c r="D485" s="390" t="s">
        <v>709</v>
      </c>
      <c r="E485" s="389" t="s">
        <v>225</v>
      </c>
      <c r="F485" s="392" t="s">
        <v>1324</v>
      </c>
      <c r="G485" s="392" t="s">
        <v>225</v>
      </c>
      <c r="H485" s="393" t="str">
        <f t="shared" si="29"/>
        <v>Payback</v>
      </c>
    </row>
    <row r="486" spans="1:8" s="376" customFormat="1" ht="12.75" customHeight="1" x14ac:dyDescent="0.2">
      <c r="A486" s="487">
        <v>10.1</v>
      </c>
      <c r="B486" s="502">
        <v>437</v>
      </c>
      <c r="C486" s="490" t="s">
        <v>385</v>
      </c>
      <c r="D486" s="390" t="s">
        <v>710</v>
      </c>
      <c r="E486" s="391" t="s">
        <v>153</v>
      </c>
      <c r="F486" s="392" t="s">
        <v>1121</v>
      </c>
      <c r="G486" s="639" t="s">
        <v>1821</v>
      </c>
      <c r="H486" s="393" t="str">
        <f t="shared" si="29"/>
        <v>Descrizione</v>
      </c>
    </row>
    <row r="487" spans="1:8" s="376" customFormat="1" ht="25.5" x14ac:dyDescent="0.2">
      <c r="A487" s="487">
        <v>10.1</v>
      </c>
      <c r="B487" s="502">
        <v>438</v>
      </c>
      <c r="C487" s="490" t="s">
        <v>385</v>
      </c>
      <c r="D487" s="390" t="s">
        <v>711</v>
      </c>
      <c r="E487" s="389" t="s">
        <v>2057</v>
      </c>
      <c r="F487" s="523" t="s">
        <v>2055</v>
      </c>
      <c r="G487" s="636" t="s">
        <v>2056</v>
      </c>
      <c r="H487" s="518" t="str">
        <f t="shared" si="29"/>
        <v>Cliccare per passare al foglio «Details»:</v>
      </c>
    </row>
    <row r="488" spans="1:8" s="376" customFormat="1" ht="12.75" x14ac:dyDescent="0.2">
      <c r="A488" s="487">
        <v>10.1</v>
      </c>
      <c r="B488" s="502">
        <v>439</v>
      </c>
      <c r="C488" s="490" t="s">
        <v>385</v>
      </c>
      <c r="D488" s="390" t="s">
        <v>664</v>
      </c>
      <c r="E488" s="389" t="s">
        <v>204</v>
      </c>
      <c r="F488" s="523" t="s">
        <v>1157</v>
      </c>
      <c r="G488" s="636" t="s">
        <v>1157</v>
      </c>
      <c r="H488" s="518" t="str">
        <f t="shared" si="29"/>
        <v>Descr. 21</v>
      </c>
    </row>
    <row r="489" spans="1:8" s="376" customFormat="1" ht="12.75" x14ac:dyDescent="0.2">
      <c r="A489" s="487">
        <v>10.1</v>
      </c>
      <c r="B489" s="502">
        <v>440</v>
      </c>
      <c r="C489" s="490" t="s">
        <v>385</v>
      </c>
      <c r="D489" s="390" t="s">
        <v>665</v>
      </c>
      <c r="E489" s="389" t="s">
        <v>218</v>
      </c>
      <c r="F489" s="523" t="s">
        <v>1158</v>
      </c>
      <c r="G489" s="636" t="s">
        <v>1158</v>
      </c>
      <c r="H489" s="518" t="str">
        <f t="shared" si="29"/>
        <v>Descr. 22</v>
      </c>
    </row>
    <row r="490" spans="1:8" s="376" customFormat="1" ht="12.75" x14ac:dyDescent="0.2">
      <c r="A490" s="487">
        <v>10.1</v>
      </c>
      <c r="B490" s="502">
        <v>441</v>
      </c>
      <c r="C490" s="490" t="s">
        <v>385</v>
      </c>
      <c r="D490" s="390" t="s">
        <v>666</v>
      </c>
      <c r="E490" s="389" t="s">
        <v>219</v>
      </c>
      <c r="F490" s="523" t="s">
        <v>1159</v>
      </c>
      <c r="G490" s="636" t="s">
        <v>1159</v>
      </c>
      <c r="H490" s="518" t="str">
        <f t="shared" si="29"/>
        <v>Descr. 23</v>
      </c>
    </row>
    <row r="491" spans="1:8" s="376" customFormat="1" ht="12.75" x14ac:dyDescent="0.2">
      <c r="A491" s="487">
        <v>10.1</v>
      </c>
      <c r="B491" s="502">
        <v>442</v>
      </c>
      <c r="C491" s="490" t="s">
        <v>385</v>
      </c>
      <c r="D491" s="390" t="s">
        <v>667</v>
      </c>
      <c r="E491" s="389" t="s">
        <v>220</v>
      </c>
      <c r="F491" s="523" t="s">
        <v>1160</v>
      </c>
      <c r="G491" s="636" t="s">
        <v>1160</v>
      </c>
      <c r="H491" s="518" t="str">
        <f t="shared" si="29"/>
        <v>Descr. 24</v>
      </c>
    </row>
    <row r="492" spans="1:8" s="376" customFormat="1" ht="12.75" x14ac:dyDescent="0.2">
      <c r="A492" s="487">
        <v>10.1</v>
      </c>
      <c r="B492" s="502">
        <v>443</v>
      </c>
      <c r="C492" s="490" t="s">
        <v>385</v>
      </c>
      <c r="D492" s="390" t="s">
        <v>668</v>
      </c>
      <c r="E492" s="389" t="s">
        <v>221</v>
      </c>
      <c r="F492" s="523" t="s">
        <v>1161</v>
      </c>
      <c r="G492" s="636" t="s">
        <v>1161</v>
      </c>
      <c r="H492" s="518" t="str">
        <f t="shared" si="29"/>
        <v>Descr. 25</v>
      </c>
    </row>
    <row r="493" spans="1:8" s="376" customFormat="1" ht="12.75" x14ac:dyDescent="0.2">
      <c r="A493" s="487">
        <v>10.1</v>
      </c>
      <c r="B493" s="502">
        <v>444</v>
      </c>
      <c r="C493" s="490" t="s">
        <v>385</v>
      </c>
      <c r="D493" s="390" t="s">
        <v>669</v>
      </c>
      <c r="E493" s="389" t="s">
        <v>222</v>
      </c>
      <c r="F493" s="523" t="s">
        <v>1162</v>
      </c>
      <c r="G493" s="636" t="s">
        <v>1162</v>
      </c>
      <c r="H493" s="518" t="str">
        <f t="shared" si="29"/>
        <v>Descr. 26</v>
      </c>
    </row>
    <row r="494" spans="1:8" s="376" customFormat="1" ht="12.75" x14ac:dyDescent="0.2">
      <c r="A494" s="487">
        <v>10.1</v>
      </c>
      <c r="B494" s="502">
        <v>445</v>
      </c>
      <c r="C494" s="490" t="s">
        <v>385</v>
      </c>
      <c r="D494" s="390" t="s">
        <v>670</v>
      </c>
      <c r="E494" s="389" t="s">
        <v>223</v>
      </c>
      <c r="F494" s="523" t="s">
        <v>1163</v>
      </c>
      <c r="G494" s="636" t="s">
        <v>1163</v>
      </c>
      <c r="H494" s="518" t="str">
        <f t="shared" si="29"/>
        <v>Descr. 27</v>
      </c>
    </row>
    <row r="495" spans="1:8" s="376" customFormat="1" ht="12.75" x14ac:dyDescent="0.2">
      <c r="A495" s="489">
        <v>10.1</v>
      </c>
      <c r="B495" s="504">
        <v>446</v>
      </c>
      <c r="C495" s="491" t="s">
        <v>385</v>
      </c>
      <c r="D495" s="410" t="s">
        <v>671</v>
      </c>
      <c r="E495" s="409" t="s">
        <v>224</v>
      </c>
      <c r="F495" s="524" t="s">
        <v>1164</v>
      </c>
      <c r="G495" s="637" t="s">
        <v>1164</v>
      </c>
      <c r="H495" s="519" t="str">
        <f t="shared" si="29"/>
        <v>Descr. 28</v>
      </c>
    </row>
    <row r="496" spans="1:8" s="376" customFormat="1" ht="12.75" x14ac:dyDescent="0.2">
      <c r="A496" s="487">
        <v>10.1</v>
      </c>
      <c r="B496" s="502">
        <v>447</v>
      </c>
      <c r="C496" s="490" t="s">
        <v>385</v>
      </c>
      <c r="D496" s="390" t="s">
        <v>724</v>
      </c>
      <c r="E496" s="389" t="s">
        <v>712</v>
      </c>
      <c r="F496" s="523" t="s">
        <v>1383</v>
      </c>
      <c r="G496" s="636" t="s">
        <v>1842</v>
      </c>
      <c r="H496" s="518" t="str">
        <f t="shared" si="29"/>
        <v>È richiesta la motivazione</v>
      </c>
    </row>
    <row r="497" spans="1:8" s="376" customFormat="1" ht="12.75" x14ac:dyDescent="0.2">
      <c r="A497" s="487">
        <v>10.1</v>
      </c>
      <c r="B497" s="502">
        <v>448</v>
      </c>
      <c r="C497" s="490" t="s">
        <v>385</v>
      </c>
      <c r="D497" s="390" t="s">
        <v>724</v>
      </c>
      <c r="E497" s="389" t="s">
        <v>713</v>
      </c>
      <c r="F497" s="523" t="s">
        <v>1384</v>
      </c>
      <c r="G497" s="636" t="s">
        <v>1843</v>
      </c>
      <c r="H497" s="518" t="str">
        <f t="shared" si="29"/>
        <v>Attuazione entro 3 anni</v>
      </c>
    </row>
    <row r="498" spans="1:8" s="376" customFormat="1" ht="25.5" x14ac:dyDescent="0.2">
      <c r="A498" s="487">
        <v>10.1</v>
      </c>
      <c r="B498" s="502">
        <v>449</v>
      </c>
      <c r="C498" s="490" t="s">
        <v>385</v>
      </c>
      <c r="D498" s="390" t="s">
        <v>725</v>
      </c>
      <c r="E498" s="468" t="s">
        <v>714</v>
      </c>
      <c r="F498" s="620" t="s">
        <v>1165</v>
      </c>
      <c r="G498" s="636" t="s">
        <v>1844</v>
      </c>
      <c r="H498" s="518" t="str">
        <f t="shared" si="29"/>
        <v>=&gt; Aggiungere la motivazione del risparmio &lt; 15% e compilare il Formulario F2.</v>
      </c>
    </row>
    <row r="499" spans="1:8" s="376" customFormat="1" ht="25.5" x14ac:dyDescent="0.2">
      <c r="A499" s="487">
        <v>10.1</v>
      </c>
      <c r="B499" s="502">
        <v>450</v>
      </c>
      <c r="C499" s="490" t="s">
        <v>385</v>
      </c>
      <c r="D499" s="390" t="s">
        <v>725</v>
      </c>
      <c r="E499" s="468" t="s">
        <v>715</v>
      </c>
      <c r="F499" s="620" t="s">
        <v>1166</v>
      </c>
      <c r="G499" s="636" t="s">
        <v>1845</v>
      </c>
      <c r="H499" s="518" t="str">
        <f t="shared" si="29"/>
        <v>=&gt; va bene, visto che il valore indicativo del 15% è stato raggiunto: apporre la firma sul Formulario F2.</v>
      </c>
    </row>
    <row r="500" spans="1:8" s="376" customFormat="1" ht="12.75" customHeight="1" x14ac:dyDescent="0.2">
      <c r="A500" s="487">
        <v>10.1</v>
      </c>
      <c r="B500" s="502">
        <v>451</v>
      </c>
      <c r="C500" s="490" t="s">
        <v>385</v>
      </c>
      <c r="D500" s="390" t="s">
        <v>731</v>
      </c>
      <c r="E500" s="468" t="s">
        <v>656</v>
      </c>
      <c r="F500" s="392" t="s">
        <v>1285</v>
      </c>
      <c r="G500" s="639" t="s">
        <v>1815</v>
      </c>
      <c r="H500" s="393" t="str">
        <f t="shared" si="29"/>
        <v>Prezzo?-&gt;C.1</v>
      </c>
    </row>
    <row r="501" spans="1:8" s="376" customFormat="1" ht="12.75" customHeight="1" x14ac:dyDescent="0.2">
      <c r="A501" s="487">
        <v>10.1</v>
      </c>
      <c r="B501" s="502">
        <v>452</v>
      </c>
      <c r="C501" s="490" t="s">
        <v>385</v>
      </c>
      <c r="D501" s="390" t="s">
        <v>731</v>
      </c>
      <c r="E501" s="468" t="s">
        <v>659</v>
      </c>
      <c r="F501" s="392" t="s">
        <v>1445</v>
      </c>
      <c r="G501" s="639" t="s">
        <v>1820</v>
      </c>
      <c r="H501" s="393" t="str">
        <f t="shared" si="29"/>
        <v>QE?</v>
      </c>
    </row>
    <row r="502" spans="1:8" s="376" customFormat="1" ht="12.75" customHeight="1" x14ac:dyDescent="0.2">
      <c r="A502" s="487">
        <v>10.1</v>
      </c>
      <c r="B502" s="502">
        <v>453</v>
      </c>
      <c r="C502" s="490" t="s">
        <v>385</v>
      </c>
      <c r="D502" s="390" t="s">
        <v>732</v>
      </c>
      <c r="E502" s="468" t="s">
        <v>95</v>
      </c>
      <c r="F502" s="392" t="s">
        <v>1153</v>
      </c>
      <c r="G502" s="639" t="s">
        <v>1837</v>
      </c>
      <c r="H502" s="393" t="str">
        <f t="shared" si="29"/>
        <v>si</v>
      </c>
    </row>
    <row r="503" spans="1:8" s="376" customFormat="1" ht="12.75" customHeight="1" x14ac:dyDescent="0.2">
      <c r="A503" s="487">
        <v>10.1</v>
      </c>
      <c r="B503" s="502">
        <v>454</v>
      </c>
      <c r="C503" s="490" t="s">
        <v>385</v>
      </c>
      <c r="D503" s="390" t="s">
        <v>732</v>
      </c>
      <c r="E503" s="468" t="s">
        <v>96</v>
      </c>
      <c r="F503" s="392" t="s">
        <v>1154</v>
      </c>
      <c r="G503" s="639" t="s">
        <v>1586</v>
      </c>
      <c r="H503" s="393" t="str">
        <f t="shared" si="29"/>
        <v>no</v>
      </c>
    </row>
    <row r="504" spans="1:8" s="376" customFormat="1" ht="25.5" x14ac:dyDescent="0.2">
      <c r="A504" s="487">
        <v>10.1</v>
      </c>
      <c r="B504" s="502">
        <v>455</v>
      </c>
      <c r="C504" s="490" t="s">
        <v>385</v>
      </c>
      <c r="D504" s="390" t="s">
        <v>726</v>
      </c>
      <c r="E504" s="389" t="s">
        <v>716</v>
      </c>
      <c r="F504" s="523" t="s">
        <v>1167</v>
      </c>
      <c r="G504" s="636" t="s">
        <v>1846</v>
      </c>
      <c r="H504" s="518" t="str">
        <f t="shared" si="29"/>
        <v>Motivare perché le misure redditizie non possono essere attuate:</v>
      </c>
    </row>
    <row r="505" spans="1:8" s="376" customFormat="1" ht="25.5" x14ac:dyDescent="0.2">
      <c r="A505" s="487">
        <v>10.1</v>
      </c>
      <c r="B505" s="502">
        <v>456</v>
      </c>
      <c r="C505" s="490" t="s">
        <v>385</v>
      </c>
      <c r="D505" s="390" t="s">
        <v>726</v>
      </c>
      <c r="E505" s="389" t="s">
        <v>717</v>
      </c>
      <c r="F505" s="523" t="s">
        <v>1168</v>
      </c>
      <c r="G505" s="636" t="s">
        <v>1847</v>
      </c>
      <c r="H505" s="518" t="str">
        <f t="shared" si="29"/>
        <v>Commento relativo alla dichiarazione delle misure da attuare (facoltativo):</v>
      </c>
    </row>
    <row r="506" spans="1:8" s="376" customFormat="1" ht="25.5" x14ac:dyDescent="0.2">
      <c r="A506" s="487">
        <v>10.1</v>
      </c>
      <c r="B506" s="502">
        <v>457</v>
      </c>
      <c r="C506" s="490" t="s">
        <v>385</v>
      </c>
      <c r="D506" s="390" t="s">
        <v>727</v>
      </c>
      <c r="E506" s="389" t="s">
        <v>718</v>
      </c>
      <c r="F506" s="523" t="s">
        <v>1169</v>
      </c>
      <c r="G506" s="636" t="s">
        <v>1848</v>
      </c>
      <c r="H506" s="518" t="str">
        <f t="shared" si="29"/>
        <v>Motivare perché il valore indicativo del 15% non può essere raggiunto:</v>
      </c>
    </row>
    <row r="507" spans="1:8" s="376" customFormat="1" ht="25.5" x14ac:dyDescent="0.2">
      <c r="A507" s="487">
        <v>10.1</v>
      </c>
      <c r="B507" s="502">
        <v>458</v>
      </c>
      <c r="C507" s="490" t="s">
        <v>385</v>
      </c>
      <c r="D507" s="390" t="s">
        <v>727</v>
      </c>
      <c r="E507" s="389" t="s">
        <v>719</v>
      </c>
      <c r="F507" s="523" t="s">
        <v>1170</v>
      </c>
      <c r="G507" s="636" t="s">
        <v>1849</v>
      </c>
      <c r="H507" s="518" t="str">
        <f t="shared" si="29"/>
        <v>Commento relativo all’obiettivo di risparmio (facoltativo visto che il valore indicativo del 15% è stato raggiunto):</v>
      </c>
    </row>
    <row r="508" spans="1:8" s="376" customFormat="1" ht="25.5" x14ac:dyDescent="0.2">
      <c r="A508" s="487">
        <v>10.1</v>
      </c>
      <c r="B508" s="502">
        <v>459</v>
      </c>
      <c r="C508" s="490" t="s">
        <v>385</v>
      </c>
      <c r="D508" s="390" t="s">
        <v>728</v>
      </c>
      <c r="E508" s="389" t="s">
        <v>720</v>
      </c>
      <c r="F508" s="523" t="s">
        <v>1171</v>
      </c>
      <c r="G508" s="636" t="s">
        <v>1850</v>
      </c>
      <c r="H508" s="518" t="str">
        <f t="shared" si="29"/>
        <v>Campi di input bloccati: compilare il Formulario F1 in tutte le sue parti!</v>
      </c>
    </row>
    <row r="509" spans="1:8" s="376" customFormat="1" ht="25.5" x14ac:dyDescent="0.2">
      <c r="A509" s="487">
        <v>10.1</v>
      </c>
      <c r="B509" s="502">
        <v>460</v>
      </c>
      <c r="C509" s="490" t="s">
        <v>385</v>
      </c>
      <c r="D509" s="390" t="s">
        <v>728</v>
      </c>
      <c r="E509" s="389" t="s">
        <v>721</v>
      </c>
      <c r="F509" s="523" t="s">
        <v>1172</v>
      </c>
      <c r="G509" s="636" t="s">
        <v>1851</v>
      </c>
      <c r="H509" s="518" t="str">
        <f t="shared" si="29"/>
        <v>Misure realizzate negli ultimi 5 anni (facoltativo visto che il valore indicativo è stato raggiunto)</v>
      </c>
    </row>
    <row r="510" spans="1:8" s="376" customFormat="1" ht="12.75" customHeight="1" x14ac:dyDescent="0.2">
      <c r="A510" s="487">
        <v>10.1</v>
      </c>
      <c r="B510" s="502">
        <v>461</v>
      </c>
      <c r="C510" s="490" t="s">
        <v>385</v>
      </c>
      <c r="D510" s="390" t="s">
        <v>728</v>
      </c>
      <c r="E510" s="389" t="s">
        <v>351</v>
      </c>
      <c r="F510" s="392" t="s">
        <v>997</v>
      </c>
      <c r="G510" s="639" t="s">
        <v>1646</v>
      </c>
      <c r="H510" s="393" t="str">
        <f t="shared" si="29"/>
        <v>Misure realizzate negli ultimi 5 anni</v>
      </c>
    </row>
    <row r="511" spans="1:8" s="376" customFormat="1" ht="25.5" x14ac:dyDescent="0.2">
      <c r="A511" s="487">
        <v>10.1</v>
      </c>
      <c r="B511" s="502">
        <v>462</v>
      </c>
      <c r="C511" s="490" t="s">
        <v>385</v>
      </c>
      <c r="D511" s="390" t="s">
        <v>729</v>
      </c>
      <c r="E511" s="389" t="s">
        <v>722</v>
      </c>
      <c r="F511" s="523" t="s">
        <v>1173</v>
      </c>
      <c r="G511" s="636" t="s">
        <v>2007</v>
      </c>
      <c r="H511" s="518" t="str">
        <f t="shared" si="29"/>
        <v>Campo di input bloccato: compilare prima il Formulario F1 in tutte le sue parti!</v>
      </c>
    </row>
    <row r="512" spans="1:8" s="376" customFormat="1" ht="38.25" x14ac:dyDescent="0.2">
      <c r="A512" s="487">
        <v>10.1</v>
      </c>
      <c r="B512" s="502">
        <v>463</v>
      </c>
      <c r="C512" s="490" t="s">
        <v>385</v>
      </c>
      <c r="D512" s="390" t="s">
        <v>729</v>
      </c>
      <c r="E512" s="389" t="s">
        <v>723</v>
      </c>
      <c r="F512" s="523" t="s">
        <v>1174</v>
      </c>
      <c r="G512" s="636" t="s">
        <v>1852</v>
      </c>
      <c r="H512" s="518" t="str">
        <f t="shared" si="29"/>
        <v>Motivare perché il valore indicativo del 15% non può essere raggiunto nemmeno includendo le misure degli ultimi 5 anni:</v>
      </c>
    </row>
    <row r="513" spans="1:8" s="376" customFormat="1" ht="38.25" x14ac:dyDescent="0.2">
      <c r="A513" s="487">
        <v>10.1</v>
      </c>
      <c r="B513" s="502">
        <v>464</v>
      </c>
      <c r="C513" s="490" t="s">
        <v>385</v>
      </c>
      <c r="D513" s="390" t="s">
        <v>729</v>
      </c>
      <c r="E513" s="389" t="s">
        <v>1349</v>
      </c>
      <c r="F513" s="523" t="s">
        <v>1348</v>
      </c>
      <c r="G513" s="636" t="s">
        <v>1853</v>
      </c>
      <c r="H513" s="518" t="str">
        <f t="shared" si="29"/>
        <v>Commento relativo alle misure degli ultimi 5 anni (facoltativo visto che includendo le vecchie misure il valore indicativo del 15% è stato raggiunto):</v>
      </c>
    </row>
    <row r="514" spans="1:8" s="376" customFormat="1" ht="12.75" customHeight="1" x14ac:dyDescent="0.2">
      <c r="A514" s="488">
        <v>10.1</v>
      </c>
      <c r="B514" s="503">
        <v>465</v>
      </c>
      <c r="C514" s="492" t="s">
        <v>385</v>
      </c>
      <c r="D514" s="398" t="s">
        <v>402</v>
      </c>
      <c r="E514" s="397" t="s">
        <v>144</v>
      </c>
      <c r="F514" s="412" t="s">
        <v>1142</v>
      </c>
      <c r="G514" s="412" t="s">
        <v>1822</v>
      </c>
      <c r="H514" s="413" t="str">
        <f t="shared" si="29"/>
        <v>Scelta del vettore energetico</v>
      </c>
    </row>
    <row r="515" spans="1:8" s="376" customFormat="1" ht="89.25" x14ac:dyDescent="0.2">
      <c r="A515" s="487">
        <v>10.1</v>
      </c>
      <c r="B515" s="502">
        <v>466</v>
      </c>
      <c r="C515" s="490" t="s">
        <v>385</v>
      </c>
      <c r="D515" s="414" t="s">
        <v>402</v>
      </c>
      <c r="E515" s="389" t="s">
        <v>730</v>
      </c>
      <c r="F515" s="523" t="s">
        <v>1175</v>
      </c>
      <c r="G515" s="636" t="s">
        <v>1823</v>
      </c>
      <c r="H515" s="518" t="str">
        <f t="shared" si="29"/>
        <v xml:space="preserve">O = olio combustile
G = gas naturale
F = teleriscaldamento/teleraffrescamento 
L = legna, biomassa
A = altri combustibili
E = energia elettrica
</v>
      </c>
    </row>
    <row r="516" spans="1:8" s="376" customFormat="1" ht="12.75" customHeight="1" x14ac:dyDescent="0.2">
      <c r="A516" s="487">
        <v>10.1</v>
      </c>
      <c r="B516" s="502">
        <v>467</v>
      </c>
      <c r="C516" s="490" t="s">
        <v>385</v>
      </c>
      <c r="D516" s="390" t="s">
        <v>403</v>
      </c>
      <c r="E516" s="389" t="s">
        <v>149</v>
      </c>
      <c r="F516" s="392" t="s">
        <v>969</v>
      </c>
      <c r="G516" s="392" t="s">
        <v>1601</v>
      </c>
      <c r="H516" s="393" t="str">
        <f t="shared" ref="H516:H517" si="30">IF(Sprache="DE",E516,IF(Sprache="FR",F516,IF(Sprache="IT",G516,"Fehler: Sprache wählen")))</f>
        <v>Quota costi energia</v>
      </c>
    </row>
    <row r="517" spans="1:8" s="376" customFormat="1" ht="76.5" customHeight="1" x14ac:dyDescent="0.2">
      <c r="A517" s="489">
        <v>10.1</v>
      </c>
      <c r="B517" s="504">
        <v>468</v>
      </c>
      <c r="C517" s="491" t="s">
        <v>385</v>
      </c>
      <c r="D517" s="410" t="s">
        <v>403</v>
      </c>
      <c r="E517" s="409" t="s">
        <v>390</v>
      </c>
      <c r="F517" s="395" t="s">
        <v>1381</v>
      </c>
      <c r="G517" s="640" t="s">
        <v>1824</v>
      </c>
      <c r="H517" s="396" t="str">
        <f t="shared" si="30"/>
        <v>Quota dei costi delle misure destinati all’incremento dell’efficienza energetica.
0% = puro investimento sostitutivo
100% = tutti i costi sono destinati esclusivamente ai miglioramenti energetici
-&gt; Per il calcolo vedi la guida</v>
      </c>
    </row>
    <row r="518" spans="1:8" s="376" customFormat="1" ht="17.100000000000001" customHeight="1" x14ac:dyDescent="0.2">
      <c r="A518" s="494">
        <v>11</v>
      </c>
      <c r="B518" s="505">
        <v>469</v>
      </c>
      <c r="C518" s="493" t="s">
        <v>386</v>
      </c>
      <c r="D518" s="399"/>
      <c r="E518" s="415"/>
      <c r="F518" s="400"/>
      <c r="G518" s="401"/>
      <c r="H518" s="402"/>
    </row>
    <row r="519" spans="1:8" s="376" customFormat="1" ht="12.75" x14ac:dyDescent="0.2">
      <c r="A519" s="487">
        <v>11.1</v>
      </c>
      <c r="B519" s="502">
        <v>470</v>
      </c>
      <c r="C519" s="490" t="s">
        <v>386</v>
      </c>
      <c r="D519" s="390" t="s">
        <v>374</v>
      </c>
      <c r="E519" s="391" t="s">
        <v>857</v>
      </c>
      <c r="F519" s="523" t="s">
        <v>1176</v>
      </c>
      <c r="G519" s="636" t="s">
        <v>1854</v>
      </c>
      <c r="H519" s="518" t="str">
        <f t="shared" ref="H519:H550" si="31">IF(Sprache="DE",E519,IF(Sprache="FR",F519,IF(Sprache="IT",G519,"Fehler: Sprache wählen")))</f>
        <v>Descrizioni 1 / 2</v>
      </c>
    </row>
    <row r="520" spans="1:8" s="376" customFormat="1" ht="12.75" x14ac:dyDescent="0.2">
      <c r="A520" s="487">
        <v>11.1</v>
      </c>
      <c r="B520" s="502">
        <v>471</v>
      </c>
      <c r="C520" s="490" t="s">
        <v>386</v>
      </c>
      <c r="D520" s="390" t="s">
        <v>404</v>
      </c>
      <c r="E520" s="391" t="s">
        <v>215</v>
      </c>
      <c r="F520" s="523" t="s">
        <v>1177</v>
      </c>
      <c r="G520" s="636" t="s">
        <v>1855</v>
      </c>
      <c r="H520" s="518" t="str">
        <f t="shared" si="31"/>
        <v>Nuove misure (Formulario E)</v>
      </c>
    </row>
    <row r="521" spans="1:8" s="376" customFormat="1" ht="114.75" x14ac:dyDescent="0.2">
      <c r="A521" s="487">
        <v>11.1</v>
      </c>
      <c r="B521" s="502">
        <v>472</v>
      </c>
      <c r="C521" s="490" t="s">
        <v>386</v>
      </c>
      <c r="D521" s="390" t="s">
        <v>406</v>
      </c>
      <c r="E521" s="391" t="s">
        <v>856</v>
      </c>
      <c r="F521" s="523" t="s">
        <v>1178</v>
      </c>
      <c r="G521" s="636" t="s">
        <v>2008</v>
      </c>
      <c r="H521" s="518" t="str">
        <f t="shared" si="31"/>
        <v>Avvertenze: 
- Le misure elencate nei Formulari E ed F devono essere descritte in questo foglio di lavoro in modo dettagliato e chiaro. 
- Se per la descrizione è necessario più spazio si può modificare manualmente l’altezza della riga. 
- Per inserire un’interruzione di riga, premere i tasti «Alt»+«Invio».</v>
      </c>
    </row>
    <row r="522" spans="1:8" s="376" customFormat="1" ht="38.25" x14ac:dyDescent="0.2">
      <c r="A522" s="487">
        <v>11.1</v>
      </c>
      <c r="B522" s="502">
        <v>473</v>
      </c>
      <c r="C522" s="490" t="s">
        <v>386</v>
      </c>
      <c r="D522" s="390" t="s">
        <v>407</v>
      </c>
      <c r="E522" s="391" t="s">
        <v>235</v>
      </c>
      <c r="F522" s="523" t="s">
        <v>1179</v>
      </c>
      <c r="G522" s="678" t="s">
        <v>2009</v>
      </c>
      <c r="H522" s="518" t="str">
        <f t="shared" si="31"/>
        <v>- Le misure elencate nei Formulari e ed F devono* essere descritte in questo foglio di lavoro  in modo dettagliato e chiaro.</v>
      </c>
    </row>
    <row r="523" spans="1:8" s="376" customFormat="1" ht="38.25" x14ac:dyDescent="0.2">
      <c r="A523" s="487">
        <v>11.1</v>
      </c>
      <c r="B523" s="502">
        <v>474</v>
      </c>
      <c r="C523" s="490" t="s">
        <v>386</v>
      </c>
      <c r="D523" s="390" t="s">
        <v>606</v>
      </c>
      <c r="E523" s="391" t="s">
        <v>152</v>
      </c>
      <c r="F523" s="523" t="s">
        <v>1180</v>
      </c>
      <c r="G523" s="636" t="s">
        <v>1856</v>
      </c>
      <c r="H523" s="518" t="str">
        <f t="shared" si="31"/>
        <v>- I campi per la descrizione delle misure sono visualizzati solamente se sono stati riportati i titoli delle misure nel Formulario E.</v>
      </c>
    </row>
    <row r="524" spans="1:8" s="376" customFormat="1" ht="38.25" x14ac:dyDescent="0.2">
      <c r="A524" s="487">
        <v>11.1</v>
      </c>
      <c r="B524" s="502">
        <v>475</v>
      </c>
      <c r="C524" s="490" t="s">
        <v>386</v>
      </c>
      <c r="D524" s="390" t="s">
        <v>408</v>
      </c>
      <c r="E524" s="391" t="s">
        <v>151</v>
      </c>
      <c r="F524" s="523" t="s">
        <v>1181</v>
      </c>
      <c r="G524" s="636" t="s">
        <v>1857</v>
      </c>
      <c r="H524" s="518" t="str">
        <f t="shared" si="31"/>
        <v>- Se per la descrizione è necessario più spazio si può modificare manualmente l’altezza della riga.</v>
      </c>
    </row>
    <row r="525" spans="1:8" s="376" customFormat="1" ht="25.5" x14ac:dyDescent="0.2">
      <c r="A525" s="487">
        <v>11.1</v>
      </c>
      <c r="B525" s="502">
        <v>476</v>
      </c>
      <c r="C525" s="490" t="s">
        <v>386</v>
      </c>
      <c r="D525" s="390" t="s">
        <v>409</v>
      </c>
      <c r="E525" s="391" t="s">
        <v>150</v>
      </c>
      <c r="F525" s="523" t="s">
        <v>1182</v>
      </c>
      <c r="G525" s="636" t="s">
        <v>1858</v>
      </c>
      <c r="H525" s="518" t="str">
        <f t="shared" si="31"/>
        <v>- Per inserire un'interruzione di riga premere i tasti «Alt»+«Invio».</v>
      </c>
    </row>
    <row r="526" spans="1:8" s="376" customFormat="1" ht="51" x14ac:dyDescent="0.2">
      <c r="A526" s="487">
        <v>11.1</v>
      </c>
      <c r="B526" s="502">
        <v>477</v>
      </c>
      <c r="C526" s="490" t="s">
        <v>386</v>
      </c>
      <c r="D526" s="390" t="s">
        <v>410</v>
      </c>
      <c r="E526" s="391" t="s">
        <v>236</v>
      </c>
      <c r="F526" s="523" t="s">
        <v>1183</v>
      </c>
      <c r="G526" s="636" t="s">
        <v>2010</v>
      </c>
      <c r="H526" s="518" t="str">
        <f t="shared" si="31"/>
        <v>* In alternativa è possibile descrivere le misure in un documento allegato a parte. Anche nell’allegato i risparmi e i costi calcolati devono essere illustrati in modo chiaro.</v>
      </c>
    </row>
    <row r="527" spans="1:8" s="376" customFormat="1" ht="12.75" x14ac:dyDescent="0.2">
      <c r="A527" s="487">
        <v>11.1</v>
      </c>
      <c r="B527" s="502">
        <v>478</v>
      </c>
      <c r="C527" s="490" t="s">
        <v>386</v>
      </c>
      <c r="D527" s="390" t="s">
        <v>412</v>
      </c>
      <c r="E527" s="391" t="s">
        <v>173</v>
      </c>
      <c r="F527" s="523" t="s">
        <v>1184</v>
      </c>
      <c r="G527" s="636" t="s">
        <v>1859</v>
      </c>
      <c r="H527" s="518" t="str">
        <f t="shared" si="31"/>
        <v>Misura 1, Formulario E:</v>
      </c>
    </row>
    <row r="528" spans="1:8" s="376" customFormat="1" ht="12.75" x14ac:dyDescent="0.2">
      <c r="A528" s="487">
        <v>11.1</v>
      </c>
      <c r="B528" s="502">
        <v>479</v>
      </c>
      <c r="C528" s="490" t="s">
        <v>386</v>
      </c>
      <c r="D528" s="390" t="s">
        <v>413</v>
      </c>
      <c r="E528" s="391" t="s">
        <v>104</v>
      </c>
      <c r="F528" s="523" t="s">
        <v>1185</v>
      </c>
      <c r="G528" s="636" t="s">
        <v>1860</v>
      </c>
      <c r="H528" s="518" t="str">
        <f t="shared" si="31"/>
        <v>Descrizione dettagliata della misura:</v>
      </c>
    </row>
    <row r="529" spans="1:8" s="376" customFormat="1" ht="12.75" x14ac:dyDescent="0.2">
      <c r="A529" s="487">
        <v>11.1</v>
      </c>
      <c r="B529" s="502">
        <v>480</v>
      </c>
      <c r="C529" s="490" t="s">
        <v>386</v>
      </c>
      <c r="D529" s="390" t="s">
        <v>416</v>
      </c>
      <c r="E529" s="391" t="s">
        <v>174</v>
      </c>
      <c r="F529" s="523" t="s">
        <v>1186</v>
      </c>
      <c r="G529" s="636" t="s">
        <v>1861</v>
      </c>
      <c r="H529" s="518" t="str">
        <f t="shared" si="31"/>
        <v>Misura 2, Formulario E:</v>
      </c>
    </row>
    <row r="530" spans="1:8" s="376" customFormat="1" ht="12.75" customHeight="1" x14ac:dyDescent="0.2">
      <c r="A530" s="487">
        <v>11.1</v>
      </c>
      <c r="B530" s="502">
        <v>481</v>
      </c>
      <c r="C530" s="490" t="s">
        <v>386</v>
      </c>
      <c r="D530" s="390" t="s">
        <v>417</v>
      </c>
      <c r="E530" s="391" t="s">
        <v>104</v>
      </c>
      <c r="F530" s="392" t="s">
        <v>1185</v>
      </c>
      <c r="G530" s="639" t="s">
        <v>1860</v>
      </c>
      <c r="H530" s="393" t="str">
        <f t="shared" si="31"/>
        <v>Descrizione dettagliata della misura:</v>
      </c>
    </row>
    <row r="531" spans="1:8" s="376" customFormat="1" ht="12.75" x14ac:dyDescent="0.2">
      <c r="A531" s="487">
        <v>11.1</v>
      </c>
      <c r="B531" s="502">
        <v>482</v>
      </c>
      <c r="C531" s="490" t="s">
        <v>386</v>
      </c>
      <c r="D531" s="390" t="s">
        <v>420</v>
      </c>
      <c r="E531" s="391" t="s">
        <v>175</v>
      </c>
      <c r="F531" s="58" t="s">
        <v>1187</v>
      </c>
      <c r="G531" s="636" t="s">
        <v>1862</v>
      </c>
      <c r="H531" s="518" t="str">
        <f t="shared" si="31"/>
        <v>Misura 3, Formulario E:</v>
      </c>
    </row>
    <row r="532" spans="1:8" s="376" customFormat="1" ht="12.75" customHeight="1" x14ac:dyDescent="0.2">
      <c r="A532" s="487">
        <v>11.1</v>
      </c>
      <c r="B532" s="502">
        <v>483</v>
      </c>
      <c r="C532" s="490" t="s">
        <v>386</v>
      </c>
      <c r="D532" s="390" t="s">
        <v>421</v>
      </c>
      <c r="E532" s="391" t="s">
        <v>104</v>
      </c>
      <c r="F532" s="392" t="s">
        <v>1185</v>
      </c>
      <c r="G532" s="639" t="s">
        <v>1860</v>
      </c>
      <c r="H532" s="393" t="str">
        <f t="shared" si="31"/>
        <v>Descrizione dettagliata della misura:</v>
      </c>
    </row>
    <row r="533" spans="1:8" s="376" customFormat="1" ht="12.75" x14ac:dyDescent="0.2">
      <c r="A533" s="487">
        <v>11.1</v>
      </c>
      <c r="B533" s="502">
        <v>484</v>
      </c>
      <c r="C533" s="490" t="s">
        <v>386</v>
      </c>
      <c r="D533" s="390" t="s">
        <v>424</v>
      </c>
      <c r="E533" s="391" t="s">
        <v>176</v>
      </c>
      <c r="F533" s="58" t="s">
        <v>1188</v>
      </c>
      <c r="G533" s="636" t="s">
        <v>1863</v>
      </c>
      <c r="H533" s="518" t="str">
        <f t="shared" si="31"/>
        <v>Misura 4, Formulario E:</v>
      </c>
    </row>
    <row r="534" spans="1:8" s="376" customFormat="1" ht="12.75" customHeight="1" x14ac:dyDescent="0.2">
      <c r="A534" s="487">
        <v>11.1</v>
      </c>
      <c r="B534" s="502">
        <v>485</v>
      </c>
      <c r="C534" s="490" t="s">
        <v>386</v>
      </c>
      <c r="D534" s="390" t="s">
        <v>425</v>
      </c>
      <c r="E534" s="391" t="s">
        <v>104</v>
      </c>
      <c r="F534" s="392" t="s">
        <v>1185</v>
      </c>
      <c r="G534" s="639" t="s">
        <v>1860</v>
      </c>
      <c r="H534" s="393" t="str">
        <f t="shared" si="31"/>
        <v>Descrizione dettagliata della misura:</v>
      </c>
    </row>
    <row r="535" spans="1:8" s="376" customFormat="1" ht="12.75" x14ac:dyDescent="0.2">
      <c r="A535" s="487">
        <v>11.1</v>
      </c>
      <c r="B535" s="502">
        <v>486</v>
      </c>
      <c r="C535" s="490" t="s">
        <v>386</v>
      </c>
      <c r="D535" s="390" t="s">
        <v>428</v>
      </c>
      <c r="E535" s="391" t="s">
        <v>177</v>
      </c>
      <c r="F535" s="58" t="s">
        <v>1189</v>
      </c>
      <c r="G535" s="636" t="s">
        <v>1864</v>
      </c>
      <c r="H535" s="518" t="str">
        <f t="shared" si="31"/>
        <v>Misura 5, Formulario E:</v>
      </c>
    </row>
    <row r="536" spans="1:8" s="376" customFormat="1" ht="12.75" customHeight="1" x14ac:dyDescent="0.2">
      <c r="A536" s="487">
        <v>11.1</v>
      </c>
      <c r="B536" s="502">
        <v>487</v>
      </c>
      <c r="C536" s="490" t="s">
        <v>386</v>
      </c>
      <c r="D536" s="390" t="s">
        <v>733</v>
      </c>
      <c r="E536" s="391" t="s">
        <v>104</v>
      </c>
      <c r="F536" s="392" t="s">
        <v>1185</v>
      </c>
      <c r="G536" s="639" t="s">
        <v>1860</v>
      </c>
      <c r="H536" s="393" t="str">
        <f t="shared" si="31"/>
        <v>Descrizione dettagliata della misura:</v>
      </c>
    </row>
    <row r="537" spans="1:8" s="376" customFormat="1" ht="12.75" x14ac:dyDescent="0.2">
      <c r="A537" s="487">
        <v>11.1</v>
      </c>
      <c r="B537" s="502">
        <v>488</v>
      </c>
      <c r="C537" s="490" t="s">
        <v>386</v>
      </c>
      <c r="D537" s="390" t="s">
        <v>430</v>
      </c>
      <c r="E537" s="391" t="s">
        <v>178</v>
      </c>
      <c r="F537" s="58" t="s">
        <v>1190</v>
      </c>
      <c r="G537" s="636" t="s">
        <v>1865</v>
      </c>
      <c r="H537" s="518" t="str">
        <f t="shared" si="31"/>
        <v>Misura 6, Formulario E:</v>
      </c>
    </row>
    <row r="538" spans="1:8" s="376" customFormat="1" ht="12.75" customHeight="1" x14ac:dyDescent="0.2">
      <c r="A538" s="487">
        <v>11.1</v>
      </c>
      <c r="B538" s="502">
        <v>489</v>
      </c>
      <c r="C538" s="490" t="s">
        <v>386</v>
      </c>
      <c r="D538" s="390" t="s">
        <v>734</v>
      </c>
      <c r="E538" s="391" t="s">
        <v>104</v>
      </c>
      <c r="F538" s="392" t="s">
        <v>1185</v>
      </c>
      <c r="G538" s="639" t="s">
        <v>1860</v>
      </c>
      <c r="H538" s="393" t="str">
        <f t="shared" si="31"/>
        <v>Descrizione dettagliata della misura:</v>
      </c>
    </row>
    <row r="539" spans="1:8" s="376" customFormat="1" ht="12.75" x14ac:dyDescent="0.2">
      <c r="A539" s="487">
        <v>11.1</v>
      </c>
      <c r="B539" s="502">
        <v>490</v>
      </c>
      <c r="C539" s="490" t="s">
        <v>386</v>
      </c>
      <c r="D539" s="390" t="s">
        <v>433</v>
      </c>
      <c r="E539" s="391" t="s">
        <v>179</v>
      </c>
      <c r="F539" s="58" t="s">
        <v>1191</v>
      </c>
      <c r="G539" s="636" t="s">
        <v>1866</v>
      </c>
      <c r="H539" s="518" t="str">
        <f t="shared" si="31"/>
        <v>Misura 7, Formulario E:</v>
      </c>
    </row>
    <row r="540" spans="1:8" s="376" customFormat="1" ht="12.75" customHeight="1" x14ac:dyDescent="0.2">
      <c r="A540" s="487">
        <v>11.1</v>
      </c>
      <c r="B540" s="502">
        <v>491</v>
      </c>
      <c r="C540" s="490" t="s">
        <v>386</v>
      </c>
      <c r="D540" s="390" t="s">
        <v>434</v>
      </c>
      <c r="E540" s="391" t="s">
        <v>104</v>
      </c>
      <c r="F540" s="392" t="s">
        <v>1185</v>
      </c>
      <c r="G540" s="639" t="s">
        <v>1860</v>
      </c>
      <c r="H540" s="393" t="str">
        <f t="shared" si="31"/>
        <v>Descrizione dettagliata della misura:</v>
      </c>
    </row>
    <row r="541" spans="1:8" s="376" customFormat="1" ht="12.75" x14ac:dyDescent="0.2">
      <c r="A541" s="487">
        <v>11.1</v>
      </c>
      <c r="B541" s="502">
        <v>492</v>
      </c>
      <c r="C541" s="490" t="s">
        <v>386</v>
      </c>
      <c r="D541" s="390" t="s">
        <v>436</v>
      </c>
      <c r="E541" s="391" t="s">
        <v>180</v>
      </c>
      <c r="F541" s="58" t="s">
        <v>1192</v>
      </c>
      <c r="G541" s="636" t="s">
        <v>1867</v>
      </c>
      <c r="H541" s="518" t="str">
        <f t="shared" si="31"/>
        <v>Misura 8, Formulario E:</v>
      </c>
    </row>
    <row r="542" spans="1:8" s="376" customFormat="1" ht="12.75" customHeight="1" x14ac:dyDescent="0.2">
      <c r="A542" s="487">
        <v>11.1</v>
      </c>
      <c r="B542" s="502">
        <v>493</v>
      </c>
      <c r="C542" s="490" t="s">
        <v>386</v>
      </c>
      <c r="D542" s="390" t="s">
        <v>437</v>
      </c>
      <c r="E542" s="391" t="s">
        <v>104</v>
      </c>
      <c r="F542" s="392" t="s">
        <v>1185</v>
      </c>
      <c r="G542" s="639" t="s">
        <v>1860</v>
      </c>
      <c r="H542" s="393" t="str">
        <f t="shared" si="31"/>
        <v>Descrizione dettagliata della misura:</v>
      </c>
    </row>
    <row r="543" spans="1:8" s="376" customFormat="1" ht="12.75" x14ac:dyDescent="0.2">
      <c r="A543" s="487">
        <v>11.1</v>
      </c>
      <c r="B543" s="502">
        <v>494</v>
      </c>
      <c r="C543" s="490" t="s">
        <v>386</v>
      </c>
      <c r="D543" s="390" t="s">
        <v>495</v>
      </c>
      <c r="E543" s="391" t="s">
        <v>181</v>
      </c>
      <c r="F543" s="58" t="s">
        <v>1193</v>
      </c>
      <c r="G543" s="636" t="s">
        <v>1868</v>
      </c>
      <c r="H543" s="518" t="str">
        <f t="shared" si="31"/>
        <v>Misura 9, Formulario E:</v>
      </c>
    </row>
    <row r="544" spans="1:8" s="376" customFormat="1" ht="12.75" customHeight="1" x14ac:dyDescent="0.2">
      <c r="A544" s="487">
        <v>11.1</v>
      </c>
      <c r="B544" s="502">
        <v>495</v>
      </c>
      <c r="C544" s="490" t="s">
        <v>386</v>
      </c>
      <c r="D544" s="390" t="s">
        <v>496</v>
      </c>
      <c r="E544" s="391" t="s">
        <v>104</v>
      </c>
      <c r="F544" s="392" t="s">
        <v>1185</v>
      </c>
      <c r="G544" s="639" t="s">
        <v>1860</v>
      </c>
      <c r="H544" s="393" t="str">
        <f t="shared" si="31"/>
        <v>Descrizione dettagliata della misura:</v>
      </c>
    </row>
    <row r="545" spans="1:8" s="376" customFormat="1" ht="12.75" x14ac:dyDescent="0.2">
      <c r="A545" s="487">
        <v>11.1</v>
      </c>
      <c r="B545" s="502">
        <v>496</v>
      </c>
      <c r="C545" s="490" t="s">
        <v>386</v>
      </c>
      <c r="D545" s="390" t="s">
        <v>499</v>
      </c>
      <c r="E545" s="391" t="s">
        <v>182</v>
      </c>
      <c r="F545" s="58" t="s">
        <v>1194</v>
      </c>
      <c r="G545" s="636" t="s">
        <v>1869</v>
      </c>
      <c r="H545" s="518" t="str">
        <f t="shared" si="31"/>
        <v>Misura 10, Formulario E:</v>
      </c>
    </row>
    <row r="546" spans="1:8" s="376" customFormat="1" ht="12.75" customHeight="1" x14ac:dyDescent="0.2">
      <c r="A546" s="487">
        <v>11.1</v>
      </c>
      <c r="B546" s="502">
        <v>497</v>
      </c>
      <c r="C546" s="490" t="s">
        <v>386</v>
      </c>
      <c r="D546" s="390" t="s">
        <v>500</v>
      </c>
      <c r="E546" s="391" t="s">
        <v>104</v>
      </c>
      <c r="F546" s="392" t="s">
        <v>1185</v>
      </c>
      <c r="G546" s="639" t="s">
        <v>1860</v>
      </c>
      <c r="H546" s="393" t="str">
        <f t="shared" si="31"/>
        <v>Descrizione dettagliata della misura:</v>
      </c>
    </row>
    <row r="547" spans="1:8" s="376" customFormat="1" ht="12.75" x14ac:dyDescent="0.2">
      <c r="A547" s="487">
        <v>11.1</v>
      </c>
      <c r="B547" s="502">
        <v>498</v>
      </c>
      <c r="C547" s="490" t="s">
        <v>386</v>
      </c>
      <c r="D547" s="390" t="s">
        <v>501</v>
      </c>
      <c r="E547" s="391" t="s">
        <v>183</v>
      </c>
      <c r="F547" s="58" t="s">
        <v>1195</v>
      </c>
      <c r="G547" s="636" t="s">
        <v>1870</v>
      </c>
      <c r="H547" s="518" t="str">
        <f t="shared" si="31"/>
        <v>Misura 11, Formulario E:</v>
      </c>
    </row>
    <row r="548" spans="1:8" s="376" customFormat="1" ht="12.75" x14ac:dyDescent="0.2">
      <c r="A548" s="487">
        <v>11.1</v>
      </c>
      <c r="B548" s="502">
        <v>499</v>
      </c>
      <c r="C548" s="490" t="s">
        <v>386</v>
      </c>
      <c r="D548" s="390" t="s">
        <v>735</v>
      </c>
      <c r="E548" s="391" t="s">
        <v>104</v>
      </c>
      <c r="F548" s="392" t="s">
        <v>1185</v>
      </c>
      <c r="G548" s="639" t="s">
        <v>1860</v>
      </c>
      <c r="H548" s="393" t="str">
        <f t="shared" si="31"/>
        <v>Descrizione dettagliata della misura:</v>
      </c>
    </row>
    <row r="549" spans="1:8" s="376" customFormat="1" ht="12.75" x14ac:dyDescent="0.2">
      <c r="A549" s="487">
        <v>11.1</v>
      </c>
      <c r="B549" s="502">
        <v>500</v>
      </c>
      <c r="C549" s="490" t="s">
        <v>386</v>
      </c>
      <c r="D549" s="390" t="s">
        <v>736</v>
      </c>
      <c r="E549" s="391" t="s">
        <v>184</v>
      </c>
      <c r="F549" s="58" t="s">
        <v>1196</v>
      </c>
      <c r="G549" s="636" t="s">
        <v>1871</v>
      </c>
      <c r="H549" s="518" t="str">
        <f t="shared" si="31"/>
        <v>Misura 12, Formulario E:</v>
      </c>
    </row>
    <row r="550" spans="1:8" s="376" customFormat="1" ht="12.75" x14ac:dyDescent="0.2">
      <c r="A550" s="487">
        <v>11.1</v>
      </c>
      <c r="B550" s="502">
        <v>501</v>
      </c>
      <c r="C550" s="490" t="s">
        <v>386</v>
      </c>
      <c r="D550" s="390" t="s">
        <v>737</v>
      </c>
      <c r="E550" s="391" t="s">
        <v>104</v>
      </c>
      <c r="F550" s="392" t="s">
        <v>1185</v>
      </c>
      <c r="G550" s="639" t="s">
        <v>1860</v>
      </c>
      <c r="H550" s="393" t="str">
        <f t="shared" si="31"/>
        <v>Descrizione dettagliata della misura:</v>
      </c>
    </row>
    <row r="551" spans="1:8" s="376" customFormat="1" ht="12.75" x14ac:dyDescent="0.2">
      <c r="A551" s="487">
        <v>11.1</v>
      </c>
      <c r="B551" s="502">
        <v>502</v>
      </c>
      <c r="C551" s="490" t="s">
        <v>386</v>
      </c>
      <c r="D551" s="390" t="s">
        <v>650</v>
      </c>
      <c r="E551" s="391" t="s">
        <v>185</v>
      </c>
      <c r="F551" s="58" t="s">
        <v>1197</v>
      </c>
      <c r="G551" s="636" t="s">
        <v>1872</v>
      </c>
      <c r="H551" s="518" t="str">
        <f t="shared" ref="H551:H582" si="32">IF(Sprache="DE",E551,IF(Sprache="FR",F551,IF(Sprache="IT",G551,"Fehler: Sprache wählen")))</f>
        <v>Misura 13, Formulario E:</v>
      </c>
    </row>
    <row r="552" spans="1:8" s="376" customFormat="1" ht="12.75" x14ac:dyDescent="0.2">
      <c r="A552" s="487">
        <v>11.1</v>
      </c>
      <c r="B552" s="502">
        <v>503</v>
      </c>
      <c r="C552" s="490" t="s">
        <v>386</v>
      </c>
      <c r="D552" s="390" t="s">
        <v>651</v>
      </c>
      <c r="E552" s="391" t="s">
        <v>104</v>
      </c>
      <c r="F552" s="392" t="s">
        <v>1185</v>
      </c>
      <c r="G552" s="392" t="s">
        <v>1860</v>
      </c>
      <c r="H552" s="393" t="str">
        <f t="shared" si="32"/>
        <v>Descrizione dettagliata della misura:</v>
      </c>
    </row>
    <row r="553" spans="1:8" s="376" customFormat="1" ht="12.75" x14ac:dyDescent="0.2">
      <c r="A553" s="487">
        <v>11.1</v>
      </c>
      <c r="B553" s="502">
        <v>504</v>
      </c>
      <c r="C553" s="490" t="s">
        <v>386</v>
      </c>
      <c r="D553" s="390" t="s">
        <v>738</v>
      </c>
      <c r="E553" s="391" t="s">
        <v>186</v>
      </c>
      <c r="F553" s="58" t="s">
        <v>1198</v>
      </c>
      <c r="G553" s="636" t="s">
        <v>1873</v>
      </c>
      <c r="H553" s="518" t="str">
        <f t="shared" si="32"/>
        <v>Misura 14, Formulario E:</v>
      </c>
    </row>
    <row r="554" spans="1:8" s="376" customFormat="1" ht="12.75" x14ac:dyDescent="0.2">
      <c r="A554" s="487">
        <v>11.1</v>
      </c>
      <c r="B554" s="502">
        <v>505</v>
      </c>
      <c r="C554" s="490" t="s">
        <v>386</v>
      </c>
      <c r="D554" s="390" t="s">
        <v>739</v>
      </c>
      <c r="E554" s="391" t="s">
        <v>104</v>
      </c>
      <c r="F554" s="392" t="s">
        <v>1185</v>
      </c>
      <c r="G554" s="639" t="s">
        <v>1860</v>
      </c>
      <c r="H554" s="393" t="str">
        <f t="shared" si="32"/>
        <v>Descrizione dettagliata della misura:</v>
      </c>
    </row>
    <row r="555" spans="1:8" s="376" customFormat="1" ht="12.75" x14ac:dyDescent="0.2">
      <c r="A555" s="487">
        <v>11.1</v>
      </c>
      <c r="B555" s="502">
        <v>506</v>
      </c>
      <c r="C555" s="490" t="s">
        <v>386</v>
      </c>
      <c r="D555" s="390" t="s">
        <v>654</v>
      </c>
      <c r="E555" s="391" t="s">
        <v>187</v>
      </c>
      <c r="F555" s="58" t="s">
        <v>1199</v>
      </c>
      <c r="G555" s="636" t="s">
        <v>1874</v>
      </c>
      <c r="H555" s="518" t="str">
        <f t="shared" si="32"/>
        <v>Misura 15, Formulario E:</v>
      </c>
    </row>
    <row r="556" spans="1:8" s="376" customFormat="1" ht="12.75" x14ac:dyDescent="0.2">
      <c r="A556" s="487">
        <v>11.1</v>
      </c>
      <c r="B556" s="502">
        <v>507</v>
      </c>
      <c r="C556" s="490" t="s">
        <v>386</v>
      </c>
      <c r="D556" s="390" t="s">
        <v>741</v>
      </c>
      <c r="E556" s="391" t="s">
        <v>104</v>
      </c>
      <c r="F556" s="392" t="s">
        <v>1185</v>
      </c>
      <c r="G556" s="639" t="s">
        <v>1860</v>
      </c>
      <c r="H556" s="393" t="str">
        <f t="shared" si="32"/>
        <v>Descrizione dettagliata della misura:</v>
      </c>
    </row>
    <row r="557" spans="1:8" s="376" customFormat="1" ht="12.75" x14ac:dyDescent="0.2">
      <c r="A557" s="487">
        <v>11.1</v>
      </c>
      <c r="B557" s="502">
        <v>508</v>
      </c>
      <c r="C557" s="490" t="s">
        <v>386</v>
      </c>
      <c r="D557" s="390" t="s">
        <v>744</v>
      </c>
      <c r="E557" s="391" t="s">
        <v>188</v>
      </c>
      <c r="F557" s="58" t="s">
        <v>1200</v>
      </c>
      <c r="G557" s="636" t="s">
        <v>1875</v>
      </c>
      <c r="H557" s="518" t="str">
        <f t="shared" si="32"/>
        <v>Misura 16, Formulario E:</v>
      </c>
    </row>
    <row r="558" spans="1:8" s="376" customFormat="1" ht="12.75" x14ac:dyDescent="0.2">
      <c r="A558" s="487">
        <v>11.1</v>
      </c>
      <c r="B558" s="502">
        <v>509</v>
      </c>
      <c r="C558" s="490" t="s">
        <v>386</v>
      </c>
      <c r="D558" s="390" t="s">
        <v>745</v>
      </c>
      <c r="E558" s="391" t="s">
        <v>104</v>
      </c>
      <c r="F558" s="392" t="s">
        <v>1185</v>
      </c>
      <c r="G558" s="639" t="s">
        <v>1860</v>
      </c>
      <c r="H558" s="393" t="str">
        <f t="shared" si="32"/>
        <v>Descrizione dettagliata della misura:</v>
      </c>
    </row>
    <row r="559" spans="1:8" s="376" customFormat="1" ht="12.75" x14ac:dyDescent="0.2">
      <c r="A559" s="487">
        <v>11.1</v>
      </c>
      <c r="B559" s="502">
        <v>510</v>
      </c>
      <c r="C559" s="490" t="s">
        <v>386</v>
      </c>
      <c r="D559" s="390" t="s">
        <v>746</v>
      </c>
      <c r="E559" s="391" t="s">
        <v>189</v>
      </c>
      <c r="F559" s="58" t="s">
        <v>1201</v>
      </c>
      <c r="G559" s="636" t="s">
        <v>1876</v>
      </c>
      <c r="H559" s="518" t="str">
        <f t="shared" si="32"/>
        <v>Misura 17, Formulario E:</v>
      </c>
    </row>
    <row r="560" spans="1:8" s="376" customFormat="1" ht="12.75" x14ac:dyDescent="0.2">
      <c r="A560" s="487">
        <v>11.1</v>
      </c>
      <c r="B560" s="502">
        <v>511</v>
      </c>
      <c r="C560" s="490" t="s">
        <v>386</v>
      </c>
      <c r="D560" s="390" t="s">
        <v>747</v>
      </c>
      <c r="E560" s="391" t="s">
        <v>104</v>
      </c>
      <c r="F560" s="392" t="s">
        <v>1185</v>
      </c>
      <c r="G560" s="392" t="s">
        <v>1860</v>
      </c>
      <c r="H560" s="393" t="str">
        <f t="shared" si="32"/>
        <v>Descrizione dettagliata della misura:</v>
      </c>
    </row>
    <row r="561" spans="1:8" s="376" customFormat="1" ht="12.75" x14ac:dyDescent="0.2">
      <c r="A561" s="487">
        <v>11.1</v>
      </c>
      <c r="B561" s="502">
        <v>512</v>
      </c>
      <c r="C561" s="490" t="s">
        <v>386</v>
      </c>
      <c r="D561" s="390" t="s">
        <v>748</v>
      </c>
      <c r="E561" s="391" t="s">
        <v>190</v>
      </c>
      <c r="F561" s="58" t="s">
        <v>1202</v>
      </c>
      <c r="G561" s="636" t="s">
        <v>1877</v>
      </c>
      <c r="H561" s="518" t="str">
        <f t="shared" si="32"/>
        <v>Misura 18, Formulario E:</v>
      </c>
    </row>
    <row r="562" spans="1:8" s="376" customFormat="1" ht="12.75" x14ac:dyDescent="0.2">
      <c r="A562" s="487">
        <v>11.1</v>
      </c>
      <c r="B562" s="502">
        <v>513</v>
      </c>
      <c r="C562" s="490" t="s">
        <v>386</v>
      </c>
      <c r="D562" s="390" t="s">
        <v>749</v>
      </c>
      <c r="E562" s="391" t="s">
        <v>104</v>
      </c>
      <c r="F562" s="392" t="s">
        <v>1185</v>
      </c>
      <c r="G562" s="639" t="s">
        <v>1860</v>
      </c>
      <c r="H562" s="393" t="str">
        <f t="shared" si="32"/>
        <v>Descrizione dettagliata della misura:</v>
      </c>
    </row>
    <row r="563" spans="1:8" s="376" customFormat="1" ht="12.75" x14ac:dyDescent="0.2">
      <c r="A563" s="487">
        <v>11.1</v>
      </c>
      <c r="B563" s="502">
        <v>514</v>
      </c>
      <c r="C563" s="490" t="s">
        <v>386</v>
      </c>
      <c r="D563" s="390" t="s">
        <v>750</v>
      </c>
      <c r="E563" s="391" t="s">
        <v>191</v>
      </c>
      <c r="F563" s="58" t="s">
        <v>1203</v>
      </c>
      <c r="G563" s="636" t="s">
        <v>1878</v>
      </c>
      <c r="H563" s="518" t="str">
        <f t="shared" si="32"/>
        <v>Misura 19, Formulario E:</v>
      </c>
    </row>
    <row r="564" spans="1:8" s="376" customFormat="1" ht="12.75" x14ac:dyDescent="0.2">
      <c r="A564" s="487">
        <v>11.1</v>
      </c>
      <c r="B564" s="502">
        <v>515</v>
      </c>
      <c r="C564" s="490" t="s">
        <v>386</v>
      </c>
      <c r="D564" s="390" t="s">
        <v>751</v>
      </c>
      <c r="E564" s="391" t="s">
        <v>104</v>
      </c>
      <c r="F564" s="392" t="s">
        <v>1185</v>
      </c>
      <c r="G564" s="639" t="s">
        <v>1860</v>
      </c>
      <c r="H564" s="393" t="str">
        <f t="shared" si="32"/>
        <v>Descrizione dettagliata della misura:</v>
      </c>
    </row>
    <row r="565" spans="1:8" s="376" customFormat="1" ht="12.75" x14ac:dyDescent="0.2">
      <c r="A565" s="487">
        <v>11.1</v>
      </c>
      <c r="B565" s="502">
        <v>516</v>
      </c>
      <c r="C565" s="490" t="s">
        <v>386</v>
      </c>
      <c r="D565" s="390" t="s">
        <v>752</v>
      </c>
      <c r="E565" s="391" t="s">
        <v>192</v>
      </c>
      <c r="F565" s="58" t="s">
        <v>1204</v>
      </c>
      <c r="G565" s="636" t="s">
        <v>1879</v>
      </c>
      <c r="H565" s="518" t="str">
        <f t="shared" si="32"/>
        <v>Misura 20, Formulario E:</v>
      </c>
    </row>
    <row r="566" spans="1:8" s="376" customFormat="1" ht="12.75" x14ac:dyDescent="0.2">
      <c r="A566" s="487">
        <v>11.1</v>
      </c>
      <c r="B566" s="502">
        <v>517</v>
      </c>
      <c r="C566" s="490" t="s">
        <v>386</v>
      </c>
      <c r="D566" s="390" t="s">
        <v>753</v>
      </c>
      <c r="E566" s="391" t="s">
        <v>104</v>
      </c>
      <c r="F566" s="392" t="s">
        <v>1185</v>
      </c>
      <c r="G566" s="392" t="s">
        <v>1860</v>
      </c>
      <c r="H566" s="393" t="str">
        <f t="shared" si="32"/>
        <v>Descrizione dettagliata della misura:</v>
      </c>
    </row>
    <row r="567" spans="1:8" s="376" customFormat="1" ht="12.75" x14ac:dyDescent="0.2">
      <c r="A567" s="487">
        <v>11.1</v>
      </c>
      <c r="B567" s="502">
        <v>518</v>
      </c>
      <c r="C567" s="490" t="s">
        <v>386</v>
      </c>
      <c r="D567" s="390" t="s">
        <v>754</v>
      </c>
      <c r="E567" s="391" t="s">
        <v>1281</v>
      </c>
      <c r="F567" s="523" t="s">
        <v>1205</v>
      </c>
      <c r="G567" s="636" t="s">
        <v>1880</v>
      </c>
      <c r="H567" s="518" t="str">
        <f t="shared" si="32"/>
        <v>Descrizioni 2 / 2</v>
      </c>
    </row>
    <row r="568" spans="1:8" s="376" customFormat="1" ht="25.5" x14ac:dyDescent="0.2">
      <c r="A568" s="487">
        <v>11.1</v>
      </c>
      <c r="B568" s="502">
        <v>519</v>
      </c>
      <c r="C568" s="490" t="s">
        <v>386</v>
      </c>
      <c r="D568" s="390" t="s">
        <v>755</v>
      </c>
      <c r="E568" s="391" t="s">
        <v>217</v>
      </c>
      <c r="F568" s="523" t="s">
        <v>1206</v>
      </c>
      <c r="G568" s="636" t="s">
        <v>1881</v>
      </c>
      <c r="H568" s="518" t="str">
        <f t="shared" si="32"/>
        <v>Misure degli ultimi 5 anni (Formulario F2)</v>
      </c>
    </row>
    <row r="569" spans="1:8" s="376" customFormat="1" ht="12.75" x14ac:dyDescent="0.2">
      <c r="A569" s="487">
        <v>11.1</v>
      </c>
      <c r="B569" s="502">
        <v>520</v>
      </c>
      <c r="C569" s="490" t="s">
        <v>386</v>
      </c>
      <c r="D569" s="390" t="s">
        <v>756</v>
      </c>
      <c r="E569" s="391" t="s">
        <v>229</v>
      </c>
      <c r="F569" s="392" t="s">
        <v>1024</v>
      </c>
      <c r="G569" s="639" t="s">
        <v>1972</v>
      </c>
      <c r="H569" s="393" t="str">
        <f t="shared" si="32"/>
        <v>Avvertenze:</v>
      </c>
    </row>
    <row r="570" spans="1:8" s="376" customFormat="1" ht="38.25" x14ac:dyDescent="0.2">
      <c r="A570" s="487">
        <v>11.1</v>
      </c>
      <c r="B570" s="502">
        <v>521</v>
      </c>
      <c r="C570" s="490" t="s">
        <v>386</v>
      </c>
      <c r="D570" s="390" t="s">
        <v>757</v>
      </c>
      <c r="E570" s="391" t="s">
        <v>235</v>
      </c>
      <c r="F570" s="392" t="s">
        <v>1179</v>
      </c>
      <c r="G570" s="639" t="s">
        <v>2009</v>
      </c>
      <c r="H570" s="393" t="str">
        <f t="shared" si="32"/>
        <v>- Le misure elencate nei Formulari e ed F devono* essere descritte in questo foglio di lavoro  in modo dettagliato e chiaro.</v>
      </c>
    </row>
    <row r="571" spans="1:8" s="376" customFormat="1" ht="38.25" x14ac:dyDescent="0.2">
      <c r="A571" s="487">
        <v>11.1</v>
      </c>
      <c r="B571" s="502">
        <v>522</v>
      </c>
      <c r="C571" s="490" t="s">
        <v>386</v>
      </c>
      <c r="D571" s="390" t="s">
        <v>758</v>
      </c>
      <c r="E571" s="391" t="s">
        <v>2032</v>
      </c>
      <c r="F571" s="686" t="s">
        <v>2033</v>
      </c>
      <c r="G571" s="686" t="s">
        <v>2034</v>
      </c>
      <c r="H571" s="393" t="str">
        <f t="shared" si="32"/>
        <v>- I campi per la descrizione delle misure sono visualizzati solamente se sono stati riportati I titoli delle misure nel Formulario F2.</v>
      </c>
    </row>
    <row r="572" spans="1:8" s="376" customFormat="1" ht="38.25" x14ac:dyDescent="0.2">
      <c r="A572" s="487">
        <v>11.1</v>
      </c>
      <c r="B572" s="502">
        <v>523</v>
      </c>
      <c r="C572" s="490" t="s">
        <v>386</v>
      </c>
      <c r="D572" s="390" t="s">
        <v>759</v>
      </c>
      <c r="E572" s="391" t="s">
        <v>151</v>
      </c>
      <c r="F572" s="392" t="s">
        <v>1181</v>
      </c>
      <c r="G572" s="639" t="s">
        <v>1857</v>
      </c>
      <c r="H572" s="393" t="str">
        <f t="shared" si="32"/>
        <v>- Se per la descrizione è necessario più spazio si può modificare manualmente l’altezza della riga.</v>
      </c>
    </row>
    <row r="573" spans="1:8" s="376" customFormat="1" ht="25.5" x14ac:dyDescent="0.2">
      <c r="A573" s="487">
        <v>11.1</v>
      </c>
      <c r="B573" s="502">
        <v>524</v>
      </c>
      <c r="C573" s="490" t="s">
        <v>386</v>
      </c>
      <c r="D573" s="390" t="s">
        <v>760</v>
      </c>
      <c r="E573" s="391" t="s">
        <v>150</v>
      </c>
      <c r="F573" s="392" t="s">
        <v>1182</v>
      </c>
      <c r="G573" s="639" t="s">
        <v>1858</v>
      </c>
      <c r="H573" s="393" t="str">
        <f t="shared" si="32"/>
        <v>- Per inserire un'interruzione di riga premere i tasti «Alt»+«Invio».</v>
      </c>
    </row>
    <row r="574" spans="1:8" s="376" customFormat="1" ht="51" x14ac:dyDescent="0.2">
      <c r="A574" s="487">
        <v>11.1</v>
      </c>
      <c r="B574" s="502">
        <v>525</v>
      </c>
      <c r="C574" s="490" t="s">
        <v>386</v>
      </c>
      <c r="D574" s="390" t="s">
        <v>761</v>
      </c>
      <c r="E574" s="391" t="s">
        <v>236</v>
      </c>
      <c r="F574" s="392" t="s">
        <v>1183</v>
      </c>
      <c r="G574" s="639" t="s">
        <v>2010</v>
      </c>
      <c r="H574" s="393" t="str">
        <f t="shared" si="32"/>
        <v>* In alternativa è possibile descrivere le misure in un documento allegato a parte. Anche nell’allegato i risparmi e i costi calcolati devono essere illustrati in modo chiaro.</v>
      </c>
    </row>
    <row r="575" spans="1:8" s="376" customFormat="1" ht="12.75" x14ac:dyDescent="0.2">
      <c r="A575" s="487">
        <v>11.1</v>
      </c>
      <c r="B575" s="502">
        <v>526</v>
      </c>
      <c r="C575" s="490" t="s">
        <v>386</v>
      </c>
      <c r="D575" s="390" t="s">
        <v>763</v>
      </c>
      <c r="E575" s="391" t="s">
        <v>196</v>
      </c>
      <c r="F575" s="58" t="s">
        <v>1207</v>
      </c>
      <c r="G575" s="636" t="s">
        <v>1882</v>
      </c>
      <c r="H575" s="518" t="str">
        <f t="shared" si="32"/>
        <v>Misura 21, Formulario F2:</v>
      </c>
    </row>
    <row r="576" spans="1:8" s="376" customFormat="1" ht="12.75" x14ac:dyDescent="0.2">
      <c r="A576" s="487">
        <v>11.1</v>
      </c>
      <c r="B576" s="502">
        <v>527</v>
      </c>
      <c r="C576" s="490" t="s">
        <v>386</v>
      </c>
      <c r="D576" s="390" t="s">
        <v>764</v>
      </c>
      <c r="E576" s="391" t="s">
        <v>104</v>
      </c>
      <c r="F576" s="392" t="s">
        <v>1185</v>
      </c>
      <c r="G576" s="392" t="s">
        <v>1860</v>
      </c>
      <c r="H576" s="393" t="str">
        <f t="shared" si="32"/>
        <v>Descrizione dettagliata della misura:</v>
      </c>
    </row>
    <row r="577" spans="1:8" s="376" customFormat="1" ht="12.75" x14ac:dyDescent="0.2">
      <c r="A577" s="487">
        <v>11.1</v>
      </c>
      <c r="B577" s="502">
        <v>528</v>
      </c>
      <c r="C577" s="490" t="s">
        <v>386</v>
      </c>
      <c r="D577" s="390" t="s">
        <v>767</v>
      </c>
      <c r="E577" s="391" t="s">
        <v>197</v>
      </c>
      <c r="F577" s="58" t="s">
        <v>1208</v>
      </c>
      <c r="G577" s="636" t="s">
        <v>1883</v>
      </c>
      <c r="H577" s="518" t="str">
        <f t="shared" si="32"/>
        <v>Misura 22, Formulario F2:</v>
      </c>
    </row>
    <row r="578" spans="1:8" s="376" customFormat="1" ht="12.75" x14ac:dyDescent="0.2">
      <c r="A578" s="487">
        <v>11.1</v>
      </c>
      <c r="B578" s="502">
        <v>529</v>
      </c>
      <c r="C578" s="490" t="s">
        <v>386</v>
      </c>
      <c r="D578" s="390" t="s">
        <v>768</v>
      </c>
      <c r="E578" s="391" t="s">
        <v>104</v>
      </c>
      <c r="F578" s="392" t="s">
        <v>1185</v>
      </c>
      <c r="G578" s="639" t="s">
        <v>1860</v>
      </c>
      <c r="H578" s="393" t="str">
        <f t="shared" si="32"/>
        <v>Descrizione dettagliata della misura:</v>
      </c>
    </row>
    <row r="579" spans="1:8" s="376" customFormat="1" ht="12.75" x14ac:dyDescent="0.2">
      <c r="A579" s="487">
        <v>11.1</v>
      </c>
      <c r="B579" s="502">
        <v>530</v>
      </c>
      <c r="C579" s="490" t="s">
        <v>386</v>
      </c>
      <c r="D579" s="390" t="s">
        <v>771</v>
      </c>
      <c r="E579" s="391" t="s">
        <v>198</v>
      </c>
      <c r="F579" s="58" t="s">
        <v>1209</v>
      </c>
      <c r="G579" s="636" t="s">
        <v>1884</v>
      </c>
      <c r="H579" s="518" t="str">
        <f t="shared" si="32"/>
        <v>Misura 23, Formulario F2:</v>
      </c>
    </row>
    <row r="580" spans="1:8" s="376" customFormat="1" ht="12.75" x14ac:dyDescent="0.2">
      <c r="A580" s="487">
        <v>11.1</v>
      </c>
      <c r="B580" s="502">
        <v>531</v>
      </c>
      <c r="C580" s="490" t="s">
        <v>386</v>
      </c>
      <c r="D580" s="390" t="s">
        <v>772</v>
      </c>
      <c r="E580" s="391" t="s">
        <v>104</v>
      </c>
      <c r="F580" s="392" t="s">
        <v>1185</v>
      </c>
      <c r="G580" s="639" t="s">
        <v>1860</v>
      </c>
      <c r="H580" s="393" t="str">
        <f t="shared" si="32"/>
        <v>Descrizione dettagliata della misura:</v>
      </c>
    </row>
    <row r="581" spans="1:8" s="376" customFormat="1" ht="12.75" x14ac:dyDescent="0.2">
      <c r="A581" s="487">
        <v>11.1</v>
      </c>
      <c r="B581" s="502">
        <v>532</v>
      </c>
      <c r="C581" s="490" t="s">
        <v>386</v>
      </c>
      <c r="D581" s="390" t="s">
        <v>773</v>
      </c>
      <c r="E581" s="391" t="s">
        <v>199</v>
      </c>
      <c r="F581" s="58" t="s">
        <v>1210</v>
      </c>
      <c r="G581" s="636" t="s">
        <v>1885</v>
      </c>
      <c r="H581" s="518" t="str">
        <f t="shared" si="32"/>
        <v>Misura 24, Formulario F2:</v>
      </c>
    </row>
    <row r="582" spans="1:8" s="376" customFormat="1" ht="12.75" x14ac:dyDescent="0.2">
      <c r="A582" s="487">
        <v>11.1</v>
      </c>
      <c r="B582" s="502">
        <v>533</v>
      </c>
      <c r="C582" s="490" t="s">
        <v>386</v>
      </c>
      <c r="D582" s="390" t="s">
        <v>774</v>
      </c>
      <c r="E582" s="391" t="s">
        <v>104</v>
      </c>
      <c r="F582" s="392" t="s">
        <v>1185</v>
      </c>
      <c r="G582" s="392" t="s">
        <v>1860</v>
      </c>
      <c r="H582" s="393" t="str">
        <f t="shared" si="32"/>
        <v>Descrizione dettagliata della misura:</v>
      </c>
    </row>
    <row r="583" spans="1:8" s="376" customFormat="1" ht="12.75" x14ac:dyDescent="0.2">
      <c r="A583" s="487">
        <v>11.1</v>
      </c>
      <c r="B583" s="502">
        <v>534</v>
      </c>
      <c r="C583" s="490" t="s">
        <v>386</v>
      </c>
      <c r="D583" s="390" t="s">
        <v>775</v>
      </c>
      <c r="E583" s="391" t="s">
        <v>200</v>
      </c>
      <c r="F583" s="58" t="s">
        <v>1211</v>
      </c>
      <c r="G583" s="636" t="s">
        <v>1886</v>
      </c>
      <c r="H583" s="518" t="str">
        <f t="shared" ref="H583:H614" si="33">IF(Sprache="DE",E583,IF(Sprache="FR",F583,IF(Sprache="IT",G583,"Fehler: Sprache wählen")))</f>
        <v>Misura 25, Formulario F2:</v>
      </c>
    </row>
    <row r="584" spans="1:8" s="376" customFormat="1" ht="12.75" x14ac:dyDescent="0.2">
      <c r="A584" s="487">
        <v>11.1</v>
      </c>
      <c r="B584" s="502">
        <v>535</v>
      </c>
      <c r="C584" s="490" t="s">
        <v>386</v>
      </c>
      <c r="D584" s="390" t="s">
        <v>776</v>
      </c>
      <c r="E584" s="391" t="s">
        <v>104</v>
      </c>
      <c r="F584" s="392" t="s">
        <v>1185</v>
      </c>
      <c r="G584" s="639" t="s">
        <v>1860</v>
      </c>
      <c r="H584" s="393" t="str">
        <f t="shared" si="33"/>
        <v>Descrizione dettagliata della misura:</v>
      </c>
    </row>
    <row r="585" spans="1:8" s="376" customFormat="1" ht="12.75" x14ac:dyDescent="0.2">
      <c r="A585" s="487">
        <v>11.1</v>
      </c>
      <c r="B585" s="502">
        <v>536</v>
      </c>
      <c r="C585" s="490" t="s">
        <v>386</v>
      </c>
      <c r="D585" s="390" t="s">
        <v>777</v>
      </c>
      <c r="E585" s="391" t="s">
        <v>201</v>
      </c>
      <c r="F585" s="58" t="s">
        <v>1212</v>
      </c>
      <c r="G585" s="636" t="s">
        <v>1887</v>
      </c>
      <c r="H585" s="518" t="str">
        <f t="shared" si="33"/>
        <v>Misura 26, Formulario F2:</v>
      </c>
    </row>
    <row r="586" spans="1:8" s="376" customFormat="1" ht="12.75" x14ac:dyDescent="0.2">
      <c r="A586" s="487">
        <v>11.1</v>
      </c>
      <c r="B586" s="502">
        <v>537</v>
      </c>
      <c r="C586" s="490" t="s">
        <v>386</v>
      </c>
      <c r="D586" s="390" t="s">
        <v>778</v>
      </c>
      <c r="E586" s="391" t="s">
        <v>104</v>
      </c>
      <c r="F586" s="392" t="s">
        <v>1185</v>
      </c>
      <c r="G586" s="639" t="s">
        <v>1860</v>
      </c>
      <c r="H586" s="393" t="str">
        <f t="shared" si="33"/>
        <v>Descrizione dettagliata della misura:</v>
      </c>
    </row>
    <row r="587" spans="1:8" s="376" customFormat="1" ht="12.75" x14ac:dyDescent="0.2">
      <c r="A587" s="487">
        <v>11.1</v>
      </c>
      <c r="B587" s="502">
        <v>538</v>
      </c>
      <c r="C587" s="490" t="s">
        <v>386</v>
      </c>
      <c r="D587" s="390" t="s">
        <v>779</v>
      </c>
      <c r="E587" s="391" t="s">
        <v>202</v>
      </c>
      <c r="F587" s="58" t="s">
        <v>1213</v>
      </c>
      <c r="G587" s="636" t="s">
        <v>1888</v>
      </c>
      <c r="H587" s="518" t="str">
        <f t="shared" si="33"/>
        <v>Misura 27, Formulario F2:</v>
      </c>
    </row>
    <row r="588" spans="1:8" s="376" customFormat="1" ht="12.75" x14ac:dyDescent="0.2">
      <c r="A588" s="487">
        <v>11.1</v>
      </c>
      <c r="B588" s="502">
        <v>539</v>
      </c>
      <c r="C588" s="490" t="s">
        <v>386</v>
      </c>
      <c r="D588" s="390" t="s">
        <v>780</v>
      </c>
      <c r="E588" s="391" t="s">
        <v>104</v>
      </c>
      <c r="F588" s="392" t="s">
        <v>1185</v>
      </c>
      <c r="G588" s="639" t="s">
        <v>1860</v>
      </c>
      <c r="H588" s="393" t="str">
        <f t="shared" si="33"/>
        <v>Descrizione dettagliata della misura:</v>
      </c>
    </row>
    <row r="589" spans="1:8" s="376" customFormat="1" ht="12.75" x14ac:dyDescent="0.2">
      <c r="A589" s="487">
        <v>11.1</v>
      </c>
      <c r="B589" s="502">
        <v>540</v>
      </c>
      <c r="C589" s="490" t="s">
        <v>386</v>
      </c>
      <c r="D589" s="390" t="s">
        <v>781</v>
      </c>
      <c r="E589" s="391" t="s">
        <v>203</v>
      </c>
      <c r="F589" s="58" t="s">
        <v>1214</v>
      </c>
      <c r="G589" s="636" t="s">
        <v>1889</v>
      </c>
      <c r="H589" s="518" t="str">
        <f t="shared" si="33"/>
        <v>Misura 28, Formulario F2:</v>
      </c>
    </row>
    <row r="590" spans="1:8" s="376" customFormat="1" ht="12.75" x14ac:dyDescent="0.2">
      <c r="A590" s="487">
        <v>11.1</v>
      </c>
      <c r="B590" s="502">
        <v>541</v>
      </c>
      <c r="C590" s="490" t="s">
        <v>386</v>
      </c>
      <c r="D590" s="390" t="s">
        <v>782</v>
      </c>
      <c r="E590" s="391" t="s">
        <v>104</v>
      </c>
      <c r="F590" s="392" t="s">
        <v>1185</v>
      </c>
      <c r="G590" s="639" t="s">
        <v>1860</v>
      </c>
      <c r="H590" s="393" t="str">
        <f t="shared" si="33"/>
        <v>Descrizione dettagliata della misura:</v>
      </c>
    </row>
    <row r="591" spans="1:8" s="376" customFormat="1" ht="12.75" x14ac:dyDescent="0.2">
      <c r="A591" s="487">
        <v>11.1</v>
      </c>
      <c r="B591" s="630">
        <v>541.01</v>
      </c>
      <c r="C591" s="490" t="s">
        <v>386</v>
      </c>
      <c r="D591" s="390" t="s">
        <v>1287</v>
      </c>
      <c r="E591" s="389" t="s">
        <v>1291</v>
      </c>
      <c r="F591" s="392" t="s">
        <v>1350</v>
      </c>
      <c r="G591" s="639" t="s">
        <v>1890</v>
      </c>
      <c r="H591" s="393" t="str">
        <f t="shared" si="33"/>
        <v>La misura 1 non è stata inserita</v>
      </c>
    </row>
    <row r="592" spans="1:8" s="376" customFormat="1" ht="12.75" x14ac:dyDescent="0.2">
      <c r="A592" s="487">
        <v>11.1</v>
      </c>
      <c r="B592" s="630">
        <v>541.02</v>
      </c>
      <c r="C592" s="490" t="s">
        <v>386</v>
      </c>
      <c r="D592" s="390" t="s">
        <v>1288</v>
      </c>
      <c r="E592" s="389" t="s">
        <v>1292</v>
      </c>
      <c r="F592" s="392" t="s">
        <v>1351</v>
      </c>
      <c r="G592" s="639" t="s">
        <v>1891</v>
      </c>
      <c r="H592" s="393" t="str">
        <f t="shared" si="33"/>
        <v>La misura 2 non è stata inserita</v>
      </c>
    </row>
    <row r="593" spans="1:8" s="376" customFormat="1" ht="12.75" x14ac:dyDescent="0.2">
      <c r="A593" s="487">
        <v>11.1</v>
      </c>
      <c r="B593" s="630">
        <v>541.03</v>
      </c>
      <c r="C593" s="490" t="s">
        <v>386</v>
      </c>
      <c r="D593" s="390" t="s">
        <v>1289</v>
      </c>
      <c r="E593" s="389" t="s">
        <v>1293</v>
      </c>
      <c r="F593" s="392" t="s">
        <v>1352</v>
      </c>
      <c r="G593" s="639" t="s">
        <v>1892</v>
      </c>
      <c r="H593" s="393" t="str">
        <f t="shared" si="33"/>
        <v>La misura 3 non è stata inserita</v>
      </c>
    </row>
    <row r="594" spans="1:8" s="376" customFormat="1" ht="12.75" x14ac:dyDescent="0.2">
      <c r="A594" s="487">
        <v>11.1</v>
      </c>
      <c r="B594" s="630">
        <v>541.04</v>
      </c>
      <c r="C594" s="490" t="s">
        <v>386</v>
      </c>
      <c r="D594" s="390" t="s">
        <v>1290</v>
      </c>
      <c r="E594" s="389" t="s">
        <v>1294</v>
      </c>
      <c r="F594" s="392" t="s">
        <v>1353</v>
      </c>
      <c r="G594" s="639" t="s">
        <v>1893</v>
      </c>
      <c r="H594" s="393" t="str">
        <f t="shared" si="33"/>
        <v>La misura 4 non è stata inserita</v>
      </c>
    </row>
    <row r="595" spans="1:8" s="376" customFormat="1" ht="12.75" x14ac:dyDescent="0.2">
      <c r="A595" s="487">
        <v>11.1</v>
      </c>
      <c r="B595" s="630">
        <v>541.04999999999995</v>
      </c>
      <c r="C595" s="490" t="s">
        <v>386</v>
      </c>
      <c r="D595" s="390" t="s">
        <v>1290</v>
      </c>
      <c r="E595" s="389" t="s">
        <v>1295</v>
      </c>
      <c r="F595" s="392" t="s">
        <v>1354</v>
      </c>
      <c r="G595" s="639" t="s">
        <v>1894</v>
      </c>
      <c r="H595" s="393" t="str">
        <f t="shared" si="33"/>
        <v>La misura 5 non è stata inserita</v>
      </c>
    </row>
    <row r="596" spans="1:8" s="376" customFormat="1" ht="12.75" x14ac:dyDescent="0.2">
      <c r="A596" s="487">
        <v>11.1</v>
      </c>
      <c r="B596" s="630">
        <v>541.05999999999995</v>
      </c>
      <c r="C596" s="490" t="s">
        <v>386</v>
      </c>
      <c r="D596" s="390" t="s">
        <v>1290</v>
      </c>
      <c r="E596" s="389" t="s">
        <v>1296</v>
      </c>
      <c r="F596" s="392" t="s">
        <v>1355</v>
      </c>
      <c r="G596" s="639" t="s">
        <v>1895</v>
      </c>
      <c r="H596" s="393" t="str">
        <f t="shared" si="33"/>
        <v>La misura 6 non è stata inserita</v>
      </c>
    </row>
    <row r="597" spans="1:8" s="376" customFormat="1" ht="12.75" x14ac:dyDescent="0.2">
      <c r="A597" s="487">
        <v>11.1</v>
      </c>
      <c r="B597" s="630">
        <v>541.07000000000005</v>
      </c>
      <c r="C597" s="490" t="s">
        <v>386</v>
      </c>
      <c r="D597" s="390" t="s">
        <v>1290</v>
      </c>
      <c r="E597" s="389" t="s">
        <v>1297</v>
      </c>
      <c r="F597" s="392" t="s">
        <v>1356</v>
      </c>
      <c r="G597" s="639" t="s">
        <v>1896</v>
      </c>
      <c r="H597" s="393" t="str">
        <f t="shared" si="33"/>
        <v>La misura 7 non è stata inserita</v>
      </c>
    </row>
    <row r="598" spans="1:8" s="376" customFormat="1" ht="12.75" x14ac:dyDescent="0.2">
      <c r="A598" s="487">
        <v>11.1</v>
      </c>
      <c r="B598" s="630">
        <v>541.08000000000004</v>
      </c>
      <c r="C598" s="490" t="s">
        <v>386</v>
      </c>
      <c r="D598" s="390" t="s">
        <v>1290</v>
      </c>
      <c r="E598" s="389" t="s">
        <v>1298</v>
      </c>
      <c r="F598" s="392" t="s">
        <v>1357</v>
      </c>
      <c r="G598" s="639" t="s">
        <v>1897</v>
      </c>
      <c r="H598" s="393" t="str">
        <f t="shared" si="33"/>
        <v>La misura 8 non è stata inserita</v>
      </c>
    </row>
    <row r="599" spans="1:8" s="376" customFormat="1" ht="12.75" x14ac:dyDescent="0.2">
      <c r="A599" s="487">
        <v>11.1</v>
      </c>
      <c r="B599" s="630">
        <v>541.09</v>
      </c>
      <c r="C599" s="490" t="s">
        <v>386</v>
      </c>
      <c r="D599" s="390" t="s">
        <v>1290</v>
      </c>
      <c r="E599" s="389" t="s">
        <v>1299</v>
      </c>
      <c r="F599" s="392" t="s">
        <v>1358</v>
      </c>
      <c r="G599" s="639" t="s">
        <v>1898</v>
      </c>
      <c r="H599" s="393" t="str">
        <f t="shared" si="33"/>
        <v>La misura 9 non è stata inserita</v>
      </c>
    </row>
    <row r="600" spans="1:8" s="376" customFormat="1" ht="12.75" x14ac:dyDescent="0.2">
      <c r="A600" s="487">
        <v>11.1</v>
      </c>
      <c r="B600" s="630">
        <v>541.1</v>
      </c>
      <c r="C600" s="490" t="s">
        <v>386</v>
      </c>
      <c r="D600" s="390" t="s">
        <v>1290</v>
      </c>
      <c r="E600" s="389" t="s">
        <v>1300</v>
      </c>
      <c r="F600" s="392" t="s">
        <v>1359</v>
      </c>
      <c r="G600" s="639" t="s">
        <v>1899</v>
      </c>
      <c r="H600" s="393" t="str">
        <f t="shared" si="33"/>
        <v>La misura 10 non è stata inserita</v>
      </c>
    </row>
    <row r="601" spans="1:8" s="376" customFormat="1" ht="12.75" x14ac:dyDescent="0.2">
      <c r="A601" s="487">
        <v>11.1</v>
      </c>
      <c r="B601" s="630">
        <v>541.11</v>
      </c>
      <c r="C601" s="490" t="s">
        <v>386</v>
      </c>
      <c r="D601" s="390" t="s">
        <v>1290</v>
      </c>
      <c r="E601" s="389" t="s">
        <v>1301</v>
      </c>
      <c r="F601" s="392" t="s">
        <v>1360</v>
      </c>
      <c r="G601" s="639" t="s">
        <v>1900</v>
      </c>
      <c r="H601" s="393" t="str">
        <f t="shared" si="33"/>
        <v>La misura 11 non è stata inserita</v>
      </c>
    </row>
    <row r="602" spans="1:8" s="376" customFormat="1" ht="12.75" x14ac:dyDescent="0.2">
      <c r="A602" s="487">
        <v>11.1</v>
      </c>
      <c r="B602" s="630">
        <v>541.12</v>
      </c>
      <c r="C602" s="490" t="s">
        <v>386</v>
      </c>
      <c r="D602" s="390" t="s">
        <v>1290</v>
      </c>
      <c r="E602" s="389" t="s">
        <v>1302</v>
      </c>
      <c r="F602" s="392" t="s">
        <v>1361</v>
      </c>
      <c r="G602" s="639" t="s">
        <v>1901</v>
      </c>
      <c r="H602" s="393" t="str">
        <f t="shared" si="33"/>
        <v>La misura 12 non è stata inserita</v>
      </c>
    </row>
    <row r="603" spans="1:8" s="376" customFormat="1" ht="12.75" x14ac:dyDescent="0.2">
      <c r="A603" s="487">
        <v>11.1</v>
      </c>
      <c r="B603" s="630">
        <v>541.13</v>
      </c>
      <c r="C603" s="490" t="s">
        <v>386</v>
      </c>
      <c r="D603" s="390" t="s">
        <v>1290</v>
      </c>
      <c r="E603" s="389" t="s">
        <v>1303</v>
      </c>
      <c r="F603" s="392" t="s">
        <v>1362</v>
      </c>
      <c r="G603" s="639" t="s">
        <v>1902</v>
      </c>
      <c r="H603" s="393" t="str">
        <f t="shared" si="33"/>
        <v>La misura 13 non è stata inserita</v>
      </c>
    </row>
    <row r="604" spans="1:8" s="376" customFormat="1" ht="12.75" x14ac:dyDescent="0.2">
      <c r="A604" s="487">
        <v>11.1</v>
      </c>
      <c r="B604" s="630">
        <v>541.14</v>
      </c>
      <c r="C604" s="490" t="s">
        <v>386</v>
      </c>
      <c r="D604" s="390" t="s">
        <v>1290</v>
      </c>
      <c r="E604" s="389" t="s">
        <v>1304</v>
      </c>
      <c r="F604" s="392" t="s">
        <v>1363</v>
      </c>
      <c r="G604" s="639" t="s">
        <v>1903</v>
      </c>
      <c r="H604" s="393" t="str">
        <f t="shared" si="33"/>
        <v>La misura 14 non è stata inserita</v>
      </c>
    </row>
    <row r="605" spans="1:8" s="376" customFormat="1" ht="12.75" x14ac:dyDescent="0.2">
      <c r="A605" s="487">
        <v>11.1</v>
      </c>
      <c r="B605" s="630">
        <v>541.15</v>
      </c>
      <c r="C605" s="490" t="s">
        <v>386</v>
      </c>
      <c r="D605" s="390" t="s">
        <v>1290</v>
      </c>
      <c r="E605" s="389" t="s">
        <v>1305</v>
      </c>
      <c r="F605" s="392" t="s">
        <v>1364</v>
      </c>
      <c r="G605" s="639" t="s">
        <v>1904</v>
      </c>
      <c r="H605" s="393" t="str">
        <f t="shared" si="33"/>
        <v>La misura 15 non è stata inserita</v>
      </c>
    </row>
    <row r="606" spans="1:8" s="376" customFormat="1" ht="12.75" x14ac:dyDescent="0.2">
      <c r="A606" s="487">
        <v>11.1</v>
      </c>
      <c r="B606" s="630">
        <v>541.16</v>
      </c>
      <c r="C606" s="490" t="s">
        <v>386</v>
      </c>
      <c r="D606" s="390" t="s">
        <v>1290</v>
      </c>
      <c r="E606" s="389" t="s">
        <v>1306</v>
      </c>
      <c r="F606" s="392" t="s">
        <v>1365</v>
      </c>
      <c r="G606" s="639" t="s">
        <v>1905</v>
      </c>
      <c r="H606" s="393" t="str">
        <f t="shared" si="33"/>
        <v>La misura 16 non è stata inserita</v>
      </c>
    </row>
    <row r="607" spans="1:8" s="376" customFormat="1" ht="12.75" x14ac:dyDescent="0.2">
      <c r="A607" s="487">
        <v>11.1</v>
      </c>
      <c r="B607" s="630">
        <v>541.16999999999996</v>
      </c>
      <c r="C607" s="490" t="s">
        <v>386</v>
      </c>
      <c r="D607" s="390" t="s">
        <v>1290</v>
      </c>
      <c r="E607" s="389" t="s">
        <v>1307</v>
      </c>
      <c r="F607" s="392" t="s">
        <v>1366</v>
      </c>
      <c r="G607" s="639" t="s">
        <v>1906</v>
      </c>
      <c r="H607" s="393" t="str">
        <f t="shared" si="33"/>
        <v>La misura 17 non è stata inserita</v>
      </c>
    </row>
    <row r="608" spans="1:8" s="376" customFormat="1" ht="12.75" x14ac:dyDescent="0.2">
      <c r="A608" s="487">
        <v>11.1</v>
      </c>
      <c r="B608" s="630">
        <v>541.17999999999995</v>
      </c>
      <c r="C608" s="490" t="s">
        <v>386</v>
      </c>
      <c r="D608" s="390" t="s">
        <v>1290</v>
      </c>
      <c r="E608" s="389" t="s">
        <v>1308</v>
      </c>
      <c r="F608" s="392" t="s">
        <v>1367</v>
      </c>
      <c r="G608" s="639" t="s">
        <v>1907</v>
      </c>
      <c r="H608" s="393" t="str">
        <f t="shared" si="33"/>
        <v>La misura 18 non è stata inserita</v>
      </c>
    </row>
    <row r="609" spans="1:8" s="376" customFormat="1" ht="12.75" x14ac:dyDescent="0.2">
      <c r="A609" s="487">
        <v>11.1</v>
      </c>
      <c r="B609" s="630">
        <v>541.19000000000005</v>
      </c>
      <c r="C609" s="490" t="s">
        <v>386</v>
      </c>
      <c r="D609" s="390" t="s">
        <v>1290</v>
      </c>
      <c r="E609" s="389" t="s">
        <v>1309</v>
      </c>
      <c r="F609" s="392" t="s">
        <v>1368</v>
      </c>
      <c r="G609" s="639" t="s">
        <v>1908</v>
      </c>
      <c r="H609" s="393" t="str">
        <f t="shared" si="33"/>
        <v>La misura 19 non è stata inserita</v>
      </c>
    </row>
    <row r="610" spans="1:8" s="376" customFormat="1" ht="12.75" x14ac:dyDescent="0.2">
      <c r="A610" s="487">
        <v>11.1</v>
      </c>
      <c r="B610" s="630">
        <v>541.20000000000005</v>
      </c>
      <c r="C610" s="490" t="s">
        <v>386</v>
      </c>
      <c r="D610" s="390" t="s">
        <v>1290</v>
      </c>
      <c r="E610" s="389" t="s">
        <v>1310</v>
      </c>
      <c r="F610" s="392" t="s">
        <v>1369</v>
      </c>
      <c r="G610" s="639" t="s">
        <v>1909</v>
      </c>
      <c r="H610" s="393" t="str">
        <f t="shared" si="33"/>
        <v>La misura 20 non è stata inserita</v>
      </c>
    </row>
    <row r="611" spans="1:8" s="376" customFormat="1" ht="12.75" x14ac:dyDescent="0.2">
      <c r="A611" s="487">
        <v>11.1</v>
      </c>
      <c r="B611" s="630">
        <v>541.21</v>
      </c>
      <c r="C611" s="490" t="s">
        <v>386</v>
      </c>
      <c r="D611" s="390" t="s">
        <v>1290</v>
      </c>
      <c r="E611" s="389" t="s">
        <v>1311</v>
      </c>
      <c r="F611" s="392" t="s">
        <v>1370</v>
      </c>
      <c r="G611" s="639" t="s">
        <v>1910</v>
      </c>
      <c r="H611" s="393" t="str">
        <f t="shared" si="33"/>
        <v>La misura 21 non è stata inserita</v>
      </c>
    </row>
    <row r="612" spans="1:8" s="376" customFormat="1" ht="12.75" x14ac:dyDescent="0.2">
      <c r="A612" s="487">
        <v>11.1</v>
      </c>
      <c r="B612" s="630">
        <v>541.22</v>
      </c>
      <c r="C612" s="490" t="s">
        <v>386</v>
      </c>
      <c r="D612" s="390" t="s">
        <v>1290</v>
      </c>
      <c r="E612" s="389" t="s">
        <v>1312</v>
      </c>
      <c r="F612" s="392" t="s">
        <v>1371</v>
      </c>
      <c r="G612" s="639" t="s">
        <v>1911</v>
      </c>
      <c r="H612" s="393" t="str">
        <f t="shared" si="33"/>
        <v>La misura 22 non è stata inserita</v>
      </c>
    </row>
    <row r="613" spans="1:8" s="376" customFormat="1" ht="12.75" x14ac:dyDescent="0.2">
      <c r="A613" s="487">
        <v>11.1</v>
      </c>
      <c r="B613" s="630">
        <v>541.23</v>
      </c>
      <c r="C613" s="490" t="s">
        <v>386</v>
      </c>
      <c r="D613" s="390" t="s">
        <v>1290</v>
      </c>
      <c r="E613" s="389" t="s">
        <v>1313</v>
      </c>
      <c r="F613" s="392" t="s">
        <v>1372</v>
      </c>
      <c r="G613" s="639" t="s">
        <v>1912</v>
      </c>
      <c r="H613" s="393" t="str">
        <f t="shared" si="33"/>
        <v>La misura 23 non è stata inserita</v>
      </c>
    </row>
    <row r="614" spans="1:8" s="376" customFormat="1" ht="12.75" x14ac:dyDescent="0.2">
      <c r="A614" s="487">
        <v>11.1</v>
      </c>
      <c r="B614" s="630">
        <v>541.24</v>
      </c>
      <c r="C614" s="490" t="s">
        <v>386</v>
      </c>
      <c r="D614" s="390" t="s">
        <v>1290</v>
      </c>
      <c r="E614" s="389" t="s">
        <v>1314</v>
      </c>
      <c r="F614" s="392" t="s">
        <v>1373</v>
      </c>
      <c r="G614" s="639" t="s">
        <v>1913</v>
      </c>
      <c r="H614" s="393" t="str">
        <f t="shared" si="33"/>
        <v>La misura 24 non è stata inserita</v>
      </c>
    </row>
    <row r="615" spans="1:8" s="376" customFormat="1" ht="12.75" x14ac:dyDescent="0.2">
      <c r="A615" s="487">
        <v>11.1</v>
      </c>
      <c r="B615" s="630">
        <v>541.25</v>
      </c>
      <c r="C615" s="490" t="s">
        <v>386</v>
      </c>
      <c r="D615" s="390" t="s">
        <v>1290</v>
      </c>
      <c r="E615" s="389" t="s">
        <v>1315</v>
      </c>
      <c r="F615" s="392" t="s">
        <v>1374</v>
      </c>
      <c r="G615" s="639" t="s">
        <v>1914</v>
      </c>
      <c r="H615" s="393" t="str">
        <f t="shared" ref="H615:H646" si="34">IF(Sprache="DE",E615,IF(Sprache="FR",F615,IF(Sprache="IT",G615,"Fehler: Sprache wählen")))</f>
        <v>La misura 25 non è stata inserita</v>
      </c>
    </row>
    <row r="616" spans="1:8" s="376" customFormat="1" ht="12.75" x14ac:dyDescent="0.2">
      <c r="A616" s="487">
        <v>11.1</v>
      </c>
      <c r="B616" s="630">
        <v>541.26</v>
      </c>
      <c r="C616" s="490" t="s">
        <v>386</v>
      </c>
      <c r="D616" s="390" t="s">
        <v>1290</v>
      </c>
      <c r="E616" s="389" t="s">
        <v>1316</v>
      </c>
      <c r="F616" s="392" t="s">
        <v>1375</v>
      </c>
      <c r="G616" s="639" t="s">
        <v>1915</v>
      </c>
      <c r="H616" s="393" t="str">
        <f t="shared" si="34"/>
        <v>La misura 26 non è stata inserita</v>
      </c>
    </row>
    <row r="617" spans="1:8" s="376" customFormat="1" ht="12.75" x14ac:dyDescent="0.2">
      <c r="A617" s="487">
        <v>11.1</v>
      </c>
      <c r="B617" s="630">
        <v>541.27</v>
      </c>
      <c r="C617" s="490" t="s">
        <v>386</v>
      </c>
      <c r="D617" s="390" t="s">
        <v>1290</v>
      </c>
      <c r="E617" s="389" t="s">
        <v>1317</v>
      </c>
      <c r="F617" s="392" t="s">
        <v>1376</v>
      </c>
      <c r="G617" s="639" t="s">
        <v>1916</v>
      </c>
      <c r="H617" s="393" t="str">
        <f t="shared" si="34"/>
        <v>La misura 27 non è stata inserita</v>
      </c>
    </row>
    <row r="618" spans="1:8" s="376" customFormat="1" ht="12.75" x14ac:dyDescent="0.2">
      <c r="A618" s="487">
        <v>11.1</v>
      </c>
      <c r="B618" s="630">
        <v>541.28</v>
      </c>
      <c r="C618" s="490" t="s">
        <v>386</v>
      </c>
      <c r="D618" s="390" t="s">
        <v>1290</v>
      </c>
      <c r="E618" s="389" t="s">
        <v>1318</v>
      </c>
      <c r="F618" s="392" t="s">
        <v>1377</v>
      </c>
      <c r="G618" s="639" t="s">
        <v>1917</v>
      </c>
      <c r="H618" s="393" t="str">
        <f t="shared" si="34"/>
        <v>La misura 28 non è stata inserita</v>
      </c>
    </row>
    <row r="619" spans="1:8" s="376" customFormat="1" ht="12.75" x14ac:dyDescent="0.2">
      <c r="A619" s="487">
        <v>11.1</v>
      </c>
      <c r="B619" s="502">
        <v>542</v>
      </c>
      <c r="C619" s="490" t="s">
        <v>386</v>
      </c>
      <c r="D619" s="390" t="s">
        <v>448</v>
      </c>
      <c r="E619" s="391" t="s">
        <v>1544</v>
      </c>
      <c r="F619" s="523" t="s">
        <v>1215</v>
      </c>
      <c r="G619" s="679" t="s">
        <v>2011</v>
      </c>
      <c r="H619" s="518" t="str">
        <f t="shared" si="34"/>
        <v>Descrizione del risparmio calcolato:</v>
      </c>
    </row>
    <row r="620" spans="1:8" s="376" customFormat="1" ht="12.75" x14ac:dyDescent="0.2">
      <c r="A620" s="487">
        <v>11.1</v>
      </c>
      <c r="B620" s="502">
        <v>543</v>
      </c>
      <c r="C620" s="490" t="s">
        <v>386</v>
      </c>
      <c r="D620" s="390" t="s">
        <v>452</v>
      </c>
      <c r="E620" s="391" t="s">
        <v>1544</v>
      </c>
      <c r="F620" s="392" t="s">
        <v>1215</v>
      </c>
      <c r="G620" s="392" t="s">
        <v>2011</v>
      </c>
      <c r="H620" s="393" t="str">
        <f t="shared" si="34"/>
        <v>Descrizione del risparmio calcolato:</v>
      </c>
    </row>
    <row r="621" spans="1:8" s="376" customFormat="1" ht="12.75" x14ac:dyDescent="0.2">
      <c r="A621" s="487">
        <v>11.1</v>
      </c>
      <c r="B621" s="502">
        <v>544</v>
      </c>
      <c r="C621" s="490" t="s">
        <v>386</v>
      </c>
      <c r="D621" s="390" t="s">
        <v>456</v>
      </c>
      <c r="E621" s="391" t="s">
        <v>1544</v>
      </c>
      <c r="F621" s="392" t="s">
        <v>1215</v>
      </c>
      <c r="G621" s="392" t="s">
        <v>2011</v>
      </c>
      <c r="H621" s="393" t="str">
        <f t="shared" si="34"/>
        <v>Descrizione del risparmio calcolato:</v>
      </c>
    </row>
    <row r="622" spans="1:8" s="376" customFormat="1" ht="12.75" x14ac:dyDescent="0.2">
      <c r="A622" s="487">
        <v>11.1</v>
      </c>
      <c r="B622" s="502">
        <v>545</v>
      </c>
      <c r="C622" s="490" t="s">
        <v>386</v>
      </c>
      <c r="D622" s="390" t="s">
        <v>460</v>
      </c>
      <c r="E622" s="391" t="s">
        <v>1544</v>
      </c>
      <c r="F622" s="392" t="s">
        <v>1215</v>
      </c>
      <c r="G622" s="392" t="s">
        <v>2011</v>
      </c>
      <c r="H622" s="393" t="str">
        <f t="shared" si="34"/>
        <v>Descrizione del risparmio calcolato:</v>
      </c>
    </row>
    <row r="623" spans="1:8" s="376" customFormat="1" ht="12.75" x14ac:dyDescent="0.2">
      <c r="A623" s="487">
        <v>11.1</v>
      </c>
      <c r="B623" s="502">
        <v>546</v>
      </c>
      <c r="C623" s="490" t="s">
        <v>386</v>
      </c>
      <c r="D623" s="390" t="s">
        <v>464</v>
      </c>
      <c r="E623" s="391" t="s">
        <v>1544</v>
      </c>
      <c r="F623" s="392" t="s">
        <v>1215</v>
      </c>
      <c r="G623" s="639" t="s">
        <v>2011</v>
      </c>
      <c r="H623" s="393" t="str">
        <f t="shared" si="34"/>
        <v>Descrizione del risparmio calcolato:</v>
      </c>
    </row>
    <row r="624" spans="1:8" s="376" customFormat="1" ht="12.75" x14ac:dyDescent="0.2">
      <c r="A624" s="487">
        <v>11.1</v>
      </c>
      <c r="B624" s="502">
        <v>547</v>
      </c>
      <c r="C624" s="490" t="s">
        <v>386</v>
      </c>
      <c r="D624" s="390" t="s">
        <v>468</v>
      </c>
      <c r="E624" s="391" t="s">
        <v>1544</v>
      </c>
      <c r="F624" s="392" t="s">
        <v>1215</v>
      </c>
      <c r="G624" s="392" t="s">
        <v>2011</v>
      </c>
      <c r="H624" s="393" t="str">
        <f t="shared" si="34"/>
        <v>Descrizione del risparmio calcolato:</v>
      </c>
    </row>
    <row r="625" spans="1:8" s="376" customFormat="1" ht="12.75" x14ac:dyDescent="0.2">
      <c r="A625" s="487">
        <v>11.1</v>
      </c>
      <c r="B625" s="502">
        <v>548</v>
      </c>
      <c r="C625" s="490" t="s">
        <v>386</v>
      </c>
      <c r="D625" s="390" t="s">
        <v>783</v>
      </c>
      <c r="E625" s="391" t="s">
        <v>1544</v>
      </c>
      <c r="F625" s="392" t="s">
        <v>1215</v>
      </c>
      <c r="G625" s="639" t="s">
        <v>2011</v>
      </c>
      <c r="H625" s="393" t="str">
        <f t="shared" si="34"/>
        <v>Descrizione del risparmio calcolato:</v>
      </c>
    </row>
    <row r="626" spans="1:8" s="376" customFormat="1" ht="12.75" x14ac:dyDescent="0.2">
      <c r="A626" s="487">
        <v>11.1</v>
      </c>
      <c r="B626" s="502">
        <v>549</v>
      </c>
      <c r="C626" s="490" t="s">
        <v>386</v>
      </c>
      <c r="D626" s="390" t="s">
        <v>784</v>
      </c>
      <c r="E626" s="391" t="s">
        <v>1544</v>
      </c>
      <c r="F626" s="392" t="s">
        <v>1215</v>
      </c>
      <c r="G626" s="639" t="s">
        <v>2011</v>
      </c>
      <c r="H626" s="393" t="str">
        <f t="shared" si="34"/>
        <v>Descrizione del risparmio calcolato:</v>
      </c>
    </row>
    <row r="627" spans="1:8" s="376" customFormat="1" ht="12.75" x14ac:dyDescent="0.2">
      <c r="A627" s="487">
        <v>11.1</v>
      </c>
      <c r="B627" s="502">
        <v>550</v>
      </c>
      <c r="C627" s="490" t="s">
        <v>386</v>
      </c>
      <c r="D627" s="390" t="s">
        <v>785</v>
      </c>
      <c r="E627" s="391" t="s">
        <v>1544</v>
      </c>
      <c r="F627" s="392" t="s">
        <v>1215</v>
      </c>
      <c r="G627" s="392" t="s">
        <v>2011</v>
      </c>
      <c r="H627" s="393" t="str">
        <f t="shared" si="34"/>
        <v>Descrizione del risparmio calcolato:</v>
      </c>
    </row>
    <row r="628" spans="1:8" s="376" customFormat="1" ht="12.75" x14ac:dyDescent="0.2">
      <c r="A628" s="487">
        <v>11.1</v>
      </c>
      <c r="B628" s="502">
        <v>551</v>
      </c>
      <c r="C628" s="490" t="s">
        <v>386</v>
      </c>
      <c r="D628" s="390" t="s">
        <v>786</v>
      </c>
      <c r="E628" s="391" t="s">
        <v>1544</v>
      </c>
      <c r="F628" s="392" t="s">
        <v>1215</v>
      </c>
      <c r="G628" s="639" t="s">
        <v>2011</v>
      </c>
      <c r="H628" s="393" t="str">
        <f t="shared" si="34"/>
        <v>Descrizione del risparmio calcolato:</v>
      </c>
    </row>
    <row r="629" spans="1:8" s="376" customFormat="1" ht="12.75" x14ac:dyDescent="0.2">
      <c r="A629" s="487">
        <v>11.1</v>
      </c>
      <c r="B629" s="502">
        <v>552</v>
      </c>
      <c r="C629" s="490" t="s">
        <v>386</v>
      </c>
      <c r="D629" s="390" t="s">
        <v>787</v>
      </c>
      <c r="E629" s="391" t="s">
        <v>1544</v>
      </c>
      <c r="F629" s="392" t="s">
        <v>1215</v>
      </c>
      <c r="G629" s="639" t="s">
        <v>2011</v>
      </c>
      <c r="H629" s="393" t="str">
        <f t="shared" si="34"/>
        <v>Descrizione del risparmio calcolato:</v>
      </c>
    </row>
    <row r="630" spans="1:8" s="376" customFormat="1" ht="12.75" x14ac:dyDescent="0.2">
      <c r="A630" s="487">
        <v>11.1</v>
      </c>
      <c r="B630" s="502">
        <v>553</v>
      </c>
      <c r="C630" s="490" t="s">
        <v>386</v>
      </c>
      <c r="D630" s="390" t="s">
        <v>568</v>
      </c>
      <c r="E630" s="391" t="s">
        <v>1544</v>
      </c>
      <c r="F630" s="392" t="s">
        <v>1215</v>
      </c>
      <c r="G630" s="392" t="s">
        <v>2011</v>
      </c>
      <c r="H630" s="393" t="str">
        <f t="shared" si="34"/>
        <v>Descrizione del risparmio calcolato:</v>
      </c>
    </row>
    <row r="631" spans="1:8" s="376" customFormat="1" ht="12.75" x14ac:dyDescent="0.2">
      <c r="A631" s="487">
        <v>11.1</v>
      </c>
      <c r="B631" s="502">
        <v>554</v>
      </c>
      <c r="C631" s="490" t="s">
        <v>386</v>
      </c>
      <c r="D631" s="390" t="s">
        <v>572</v>
      </c>
      <c r="E631" s="391" t="s">
        <v>1544</v>
      </c>
      <c r="F631" s="392" t="s">
        <v>1215</v>
      </c>
      <c r="G631" s="639" t="s">
        <v>2011</v>
      </c>
      <c r="H631" s="393" t="str">
        <f t="shared" si="34"/>
        <v>Descrizione del risparmio calcolato:</v>
      </c>
    </row>
    <row r="632" spans="1:8" s="376" customFormat="1" ht="12.75" x14ac:dyDescent="0.2">
      <c r="A632" s="487">
        <v>11.1</v>
      </c>
      <c r="B632" s="502">
        <v>555</v>
      </c>
      <c r="C632" s="490" t="s">
        <v>386</v>
      </c>
      <c r="D632" s="390" t="s">
        <v>576</v>
      </c>
      <c r="E632" s="391" t="s">
        <v>1544</v>
      </c>
      <c r="F632" s="392" t="s">
        <v>1215</v>
      </c>
      <c r="G632" s="392" t="s">
        <v>2011</v>
      </c>
      <c r="H632" s="393" t="str">
        <f t="shared" si="34"/>
        <v>Descrizione del risparmio calcolato:</v>
      </c>
    </row>
    <row r="633" spans="1:8" s="376" customFormat="1" ht="12.75" x14ac:dyDescent="0.2">
      <c r="A633" s="487">
        <v>11.1</v>
      </c>
      <c r="B633" s="502">
        <v>556</v>
      </c>
      <c r="C633" s="490" t="s">
        <v>386</v>
      </c>
      <c r="D633" s="390" t="s">
        <v>788</v>
      </c>
      <c r="E633" s="391" t="s">
        <v>1544</v>
      </c>
      <c r="F633" s="392" t="s">
        <v>1215</v>
      </c>
      <c r="G633" s="639" t="s">
        <v>2011</v>
      </c>
      <c r="H633" s="393" t="str">
        <f t="shared" si="34"/>
        <v>Descrizione del risparmio calcolato:</v>
      </c>
    </row>
    <row r="634" spans="1:8" s="376" customFormat="1" ht="12.75" x14ac:dyDescent="0.2">
      <c r="A634" s="487">
        <v>11.1</v>
      </c>
      <c r="B634" s="502">
        <v>557</v>
      </c>
      <c r="C634" s="490" t="s">
        <v>386</v>
      </c>
      <c r="D634" s="390" t="s">
        <v>789</v>
      </c>
      <c r="E634" s="391" t="s">
        <v>1544</v>
      </c>
      <c r="F634" s="392" t="s">
        <v>1215</v>
      </c>
      <c r="G634" s="392" t="s">
        <v>2011</v>
      </c>
      <c r="H634" s="393" t="str">
        <f t="shared" si="34"/>
        <v>Descrizione del risparmio calcolato:</v>
      </c>
    </row>
    <row r="635" spans="1:8" s="376" customFormat="1" ht="12.75" x14ac:dyDescent="0.2">
      <c r="A635" s="487">
        <v>11.1</v>
      </c>
      <c r="B635" s="502">
        <v>558</v>
      </c>
      <c r="C635" s="490" t="s">
        <v>386</v>
      </c>
      <c r="D635" s="390" t="s">
        <v>790</v>
      </c>
      <c r="E635" s="391" t="s">
        <v>1544</v>
      </c>
      <c r="F635" s="392" t="s">
        <v>1215</v>
      </c>
      <c r="G635" s="639" t="s">
        <v>2011</v>
      </c>
      <c r="H635" s="393" t="str">
        <f t="shared" si="34"/>
        <v>Descrizione del risparmio calcolato:</v>
      </c>
    </row>
    <row r="636" spans="1:8" s="376" customFormat="1" ht="12.75" x14ac:dyDescent="0.2">
      <c r="A636" s="487">
        <v>11.1</v>
      </c>
      <c r="B636" s="502">
        <v>559</v>
      </c>
      <c r="C636" s="490" t="s">
        <v>386</v>
      </c>
      <c r="D636" s="390" t="s">
        <v>791</v>
      </c>
      <c r="E636" s="391" t="s">
        <v>1544</v>
      </c>
      <c r="F636" s="392" t="s">
        <v>1215</v>
      </c>
      <c r="G636" s="639" t="s">
        <v>2011</v>
      </c>
      <c r="H636" s="393" t="str">
        <f t="shared" si="34"/>
        <v>Descrizione del risparmio calcolato:</v>
      </c>
    </row>
    <row r="637" spans="1:8" s="376" customFormat="1" ht="12.75" x14ac:dyDescent="0.2">
      <c r="A637" s="487">
        <v>11.1</v>
      </c>
      <c r="B637" s="502">
        <v>560</v>
      </c>
      <c r="C637" s="490" t="s">
        <v>386</v>
      </c>
      <c r="D637" s="390" t="s">
        <v>792</v>
      </c>
      <c r="E637" s="391" t="s">
        <v>1544</v>
      </c>
      <c r="F637" s="392" t="s">
        <v>1215</v>
      </c>
      <c r="G637" s="639" t="s">
        <v>2011</v>
      </c>
      <c r="H637" s="393" t="str">
        <f t="shared" si="34"/>
        <v>Descrizione del risparmio calcolato:</v>
      </c>
    </row>
    <row r="638" spans="1:8" s="376" customFormat="1" ht="12.75" x14ac:dyDescent="0.2">
      <c r="A638" s="487">
        <v>11.1</v>
      </c>
      <c r="B638" s="502">
        <v>561</v>
      </c>
      <c r="C638" s="490" t="s">
        <v>386</v>
      </c>
      <c r="D638" s="390" t="s">
        <v>793</v>
      </c>
      <c r="E638" s="391" t="s">
        <v>1544</v>
      </c>
      <c r="F638" s="392" t="s">
        <v>1215</v>
      </c>
      <c r="G638" s="639" t="s">
        <v>2011</v>
      </c>
      <c r="H638" s="393" t="str">
        <f t="shared" si="34"/>
        <v>Descrizione del risparmio calcolato:</v>
      </c>
    </row>
    <row r="639" spans="1:8" s="376" customFormat="1" ht="12.75" x14ac:dyDescent="0.2">
      <c r="A639" s="487">
        <v>11.1</v>
      </c>
      <c r="B639" s="502">
        <v>562</v>
      </c>
      <c r="C639" s="490" t="s">
        <v>386</v>
      </c>
      <c r="D639" s="390" t="s">
        <v>794</v>
      </c>
      <c r="E639" s="391" t="s">
        <v>1544</v>
      </c>
      <c r="F639" s="392" t="s">
        <v>1215</v>
      </c>
      <c r="G639" s="392" t="s">
        <v>2011</v>
      </c>
      <c r="H639" s="393" t="str">
        <f t="shared" si="34"/>
        <v>Descrizione del risparmio calcolato:</v>
      </c>
    </row>
    <row r="640" spans="1:8" s="376" customFormat="1" ht="12.75" x14ac:dyDescent="0.2">
      <c r="A640" s="487">
        <v>11.1</v>
      </c>
      <c r="B640" s="502">
        <v>563</v>
      </c>
      <c r="C640" s="490" t="s">
        <v>386</v>
      </c>
      <c r="D640" s="390" t="s">
        <v>795</v>
      </c>
      <c r="E640" s="391" t="s">
        <v>1544</v>
      </c>
      <c r="F640" s="392" t="s">
        <v>1215</v>
      </c>
      <c r="G640" s="392" t="s">
        <v>2011</v>
      </c>
      <c r="H640" s="393" t="str">
        <f t="shared" si="34"/>
        <v>Descrizione del risparmio calcolato:</v>
      </c>
    </row>
    <row r="641" spans="1:8" s="376" customFormat="1" ht="12.75" x14ac:dyDescent="0.2">
      <c r="A641" s="487">
        <v>11.1</v>
      </c>
      <c r="B641" s="502">
        <v>564</v>
      </c>
      <c r="C641" s="490" t="s">
        <v>386</v>
      </c>
      <c r="D641" s="390" t="s">
        <v>796</v>
      </c>
      <c r="E641" s="391" t="s">
        <v>1544</v>
      </c>
      <c r="F641" s="392" t="s">
        <v>1215</v>
      </c>
      <c r="G641" s="639" t="s">
        <v>2011</v>
      </c>
      <c r="H641" s="393" t="str">
        <f t="shared" si="34"/>
        <v>Descrizione del risparmio calcolato:</v>
      </c>
    </row>
    <row r="642" spans="1:8" s="376" customFormat="1" ht="12.75" x14ac:dyDescent="0.2">
      <c r="A642" s="487">
        <v>11.1</v>
      </c>
      <c r="B642" s="502">
        <v>565</v>
      </c>
      <c r="C642" s="490" t="s">
        <v>386</v>
      </c>
      <c r="D642" s="390" t="s">
        <v>797</v>
      </c>
      <c r="E642" s="391" t="s">
        <v>1544</v>
      </c>
      <c r="F642" s="392" t="s">
        <v>1215</v>
      </c>
      <c r="G642" s="639" t="s">
        <v>2011</v>
      </c>
      <c r="H642" s="393" t="str">
        <f t="shared" si="34"/>
        <v>Descrizione del risparmio calcolato:</v>
      </c>
    </row>
    <row r="643" spans="1:8" s="376" customFormat="1" ht="12.75" x14ac:dyDescent="0.2">
      <c r="A643" s="487">
        <v>11.1</v>
      </c>
      <c r="B643" s="502">
        <v>566</v>
      </c>
      <c r="C643" s="490" t="s">
        <v>386</v>
      </c>
      <c r="D643" s="390" t="s">
        <v>798</v>
      </c>
      <c r="E643" s="391" t="s">
        <v>1544</v>
      </c>
      <c r="F643" s="392" t="s">
        <v>1215</v>
      </c>
      <c r="G643" s="639" t="s">
        <v>2011</v>
      </c>
      <c r="H643" s="393" t="str">
        <f t="shared" si="34"/>
        <v>Descrizione del risparmio calcolato:</v>
      </c>
    </row>
    <row r="644" spans="1:8" s="376" customFormat="1" ht="12.75" x14ac:dyDescent="0.2">
      <c r="A644" s="487">
        <v>11.1</v>
      </c>
      <c r="B644" s="502">
        <v>567</v>
      </c>
      <c r="C644" s="490" t="s">
        <v>386</v>
      </c>
      <c r="D644" s="390" t="s">
        <v>799</v>
      </c>
      <c r="E644" s="391" t="s">
        <v>1544</v>
      </c>
      <c r="F644" s="392" t="s">
        <v>1215</v>
      </c>
      <c r="G644" s="639" t="s">
        <v>2011</v>
      </c>
      <c r="H644" s="393" t="str">
        <f t="shared" si="34"/>
        <v>Descrizione del risparmio calcolato:</v>
      </c>
    </row>
    <row r="645" spans="1:8" s="376" customFormat="1" ht="12.75" x14ac:dyDescent="0.2">
      <c r="A645" s="487">
        <v>11.1</v>
      </c>
      <c r="B645" s="502">
        <v>568</v>
      </c>
      <c r="C645" s="490" t="s">
        <v>386</v>
      </c>
      <c r="D645" s="390" t="s">
        <v>800</v>
      </c>
      <c r="E645" s="391" t="s">
        <v>1544</v>
      </c>
      <c r="F645" s="392" t="s">
        <v>1215</v>
      </c>
      <c r="G645" s="392" t="s">
        <v>2011</v>
      </c>
      <c r="H645" s="393" t="str">
        <f t="shared" si="34"/>
        <v>Descrizione del risparmio calcolato:</v>
      </c>
    </row>
    <row r="646" spans="1:8" s="376" customFormat="1" ht="12.75" x14ac:dyDescent="0.2">
      <c r="A646" s="487">
        <v>11.1</v>
      </c>
      <c r="B646" s="502">
        <v>569</v>
      </c>
      <c r="C646" s="490" t="s">
        <v>386</v>
      </c>
      <c r="D646" s="390" t="s">
        <v>801</v>
      </c>
      <c r="E646" s="391" t="s">
        <v>1544</v>
      </c>
      <c r="F646" s="392" t="s">
        <v>1215</v>
      </c>
      <c r="G646" s="639" t="s">
        <v>2011</v>
      </c>
      <c r="H646" s="393" t="str">
        <f t="shared" si="34"/>
        <v>Descrizione del risparmio calcolato:</v>
      </c>
    </row>
    <row r="647" spans="1:8" s="376" customFormat="1" ht="12.75" x14ac:dyDescent="0.2">
      <c r="A647" s="487">
        <v>11.1</v>
      </c>
      <c r="B647" s="502">
        <v>570</v>
      </c>
      <c r="C647" s="490" t="s">
        <v>386</v>
      </c>
      <c r="D647" s="390" t="s">
        <v>802</v>
      </c>
      <c r="E647" s="389" t="s">
        <v>2058</v>
      </c>
      <c r="F647" s="523" t="s">
        <v>2078</v>
      </c>
      <c r="G647" s="636" t="s">
        <v>2098</v>
      </c>
      <c r="H647" s="518" t="str">
        <f t="shared" ref="H647:H678" si="35">IF(Sprache="DE",E647,IF(Sprache="FR",F647,IF(Sprache="IT",G647,"Fehler: Sprache wählen")))</f>
        <v>ritorna al «Formular E», misura 1</v>
      </c>
    </row>
    <row r="648" spans="1:8" s="376" customFormat="1" ht="12.75" x14ac:dyDescent="0.2">
      <c r="A648" s="487">
        <v>11.1</v>
      </c>
      <c r="B648" s="502">
        <v>571</v>
      </c>
      <c r="C648" s="490" t="s">
        <v>386</v>
      </c>
      <c r="D648" s="390" t="s">
        <v>803</v>
      </c>
      <c r="E648" s="389" t="s">
        <v>226</v>
      </c>
      <c r="F648" s="523" t="s">
        <v>1446</v>
      </c>
      <c r="G648" s="636" t="s">
        <v>2012</v>
      </c>
      <c r="H648" s="518" t="str">
        <f t="shared" si="35"/>
        <v>Descrizione dei costi calcolati (totale e QE):</v>
      </c>
    </row>
    <row r="649" spans="1:8" s="376" customFormat="1" ht="12.75" x14ac:dyDescent="0.2">
      <c r="A649" s="487">
        <v>11.1</v>
      </c>
      <c r="B649" s="502">
        <v>572</v>
      </c>
      <c r="C649" s="490" t="s">
        <v>386</v>
      </c>
      <c r="D649" s="390" t="s">
        <v>804</v>
      </c>
      <c r="E649" s="389" t="s">
        <v>2059</v>
      </c>
      <c r="F649" s="523" t="s">
        <v>2079</v>
      </c>
      <c r="G649" s="636" t="s">
        <v>2099</v>
      </c>
      <c r="H649" s="518" t="str">
        <f t="shared" si="35"/>
        <v>ritorna al «Formular E», misura 2</v>
      </c>
    </row>
    <row r="650" spans="1:8" s="376" customFormat="1" ht="12.75" x14ac:dyDescent="0.2">
      <c r="A650" s="487">
        <v>11.1</v>
      </c>
      <c r="B650" s="502">
        <v>573</v>
      </c>
      <c r="C650" s="490" t="s">
        <v>386</v>
      </c>
      <c r="D650" s="390" t="s">
        <v>805</v>
      </c>
      <c r="E650" s="389" t="s">
        <v>226</v>
      </c>
      <c r="F650" s="392" t="s">
        <v>1446</v>
      </c>
      <c r="G650" s="639" t="s">
        <v>2012</v>
      </c>
      <c r="H650" s="393" t="str">
        <f t="shared" si="35"/>
        <v>Descrizione dei costi calcolati (totale e QE):</v>
      </c>
    </row>
    <row r="651" spans="1:8" s="376" customFormat="1" ht="12.75" x14ac:dyDescent="0.2">
      <c r="A651" s="487">
        <v>11.1</v>
      </c>
      <c r="B651" s="502">
        <v>574</v>
      </c>
      <c r="C651" s="490" t="s">
        <v>386</v>
      </c>
      <c r="D651" s="390" t="s">
        <v>806</v>
      </c>
      <c r="E651" s="389" t="s">
        <v>2060</v>
      </c>
      <c r="F651" s="523" t="s">
        <v>2080</v>
      </c>
      <c r="G651" s="636" t="s">
        <v>2100</v>
      </c>
      <c r="H651" s="518" t="str">
        <f t="shared" si="35"/>
        <v>ritorna al «Formular E», misura 3</v>
      </c>
    </row>
    <row r="652" spans="1:8" s="376" customFormat="1" ht="12.75" x14ac:dyDescent="0.2">
      <c r="A652" s="487">
        <v>11.1</v>
      </c>
      <c r="B652" s="502">
        <v>575</v>
      </c>
      <c r="C652" s="490" t="s">
        <v>386</v>
      </c>
      <c r="D652" s="390" t="s">
        <v>509</v>
      </c>
      <c r="E652" s="389" t="s">
        <v>226</v>
      </c>
      <c r="F652" s="392" t="s">
        <v>1446</v>
      </c>
      <c r="G652" s="639" t="s">
        <v>2012</v>
      </c>
      <c r="H652" s="393" t="str">
        <f t="shared" si="35"/>
        <v>Descrizione dei costi calcolati (totale e QE):</v>
      </c>
    </row>
    <row r="653" spans="1:8" s="376" customFormat="1" ht="12.75" x14ac:dyDescent="0.2">
      <c r="A653" s="487">
        <v>11.1</v>
      </c>
      <c r="B653" s="502">
        <v>576</v>
      </c>
      <c r="C653" s="490" t="s">
        <v>386</v>
      </c>
      <c r="D653" s="390" t="s">
        <v>807</v>
      </c>
      <c r="E653" s="389" t="s">
        <v>2061</v>
      </c>
      <c r="F653" s="523" t="s">
        <v>2081</v>
      </c>
      <c r="G653" s="636" t="s">
        <v>2101</v>
      </c>
      <c r="H653" s="518" t="str">
        <f t="shared" si="35"/>
        <v>ritorna al «Formular E», misura 4</v>
      </c>
    </row>
    <row r="654" spans="1:8" s="376" customFormat="1" ht="12.75" x14ac:dyDescent="0.2">
      <c r="A654" s="487">
        <v>11.1</v>
      </c>
      <c r="B654" s="502">
        <v>577</v>
      </c>
      <c r="C654" s="490" t="s">
        <v>386</v>
      </c>
      <c r="D654" s="390" t="s">
        <v>808</v>
      </c>
      <c r="E654" s="389" t="s">
        <v>226</v>
      </c>
      <c r="F654" s="392" t="s">
        <v>1446</v>
      </c>
      <c r="G654" s="639" t="s">
        <v>2012</v>
      </c>
      <c r="H654" s="393" t="str">
        <f t="shared" si="35"/>
        <v>Descrizione dei costi calcolati (totale e QE):</v>
      </c>
    </row>
    <row r="655" spans="1:8" s="376" customFormat="1" ht="12.75" x14ac:dyDescent="0.2">
      <c r="A655" s="487">
        <v>11.1</v>
      </c>
      <c r="B655" s="502">
        <v>578</v>
      </c>
      <c r="C655" s="490" t="s">
        <v>386</v>
      </c>
      <c r="D655" s="390" t="s">
        <v>809</v>
      </c>
      <c r="E655" s="389" t="s">
        <v>2062</v>
      </c>
      <c r="F655" s="523" t="s">
        <v>2082</v>
      </c>
      <c r="G655" s="636" t="s">
        <v>2102</v>
      </c>
      <c r="H655" s="518" t="str">
        <f t="shared" si="35"/>
        <v>ritorna al «Formular E», misura 5</v>
      </c>
    </row>
    <row r="656" spans="1:8" s="376" customFormat="1" ht="12.75" x14ac:dyDescent="0.2">
      <c r="A656" s="487">
        <v>11.1</v>
      </c>
      <c r="B656" s="502">
        <v>579</v>
      </c>
      <c r="C656" s="490" t="s">
        <v>386</v>
      </c>
      <c r="D656" s="390" t="s">
        <v>810</v>
      </c>
      <c r="E656" s="389" t="s">
        <v>226</v>
      </c>
      <c r="F656" s="392" t="s">
        <v>1446</v>
      </c>
      <c r="G656" s="639" t="s">
        <v>2012</v>
      </c>
      <c r="H656" s="393" t="str">
        <f t="shared" si="35"/>
        <v>Descrizione dei costi calcolati (totale e QE):</v>
      </c>
    </row>
    <row r="657" spans="1:8" s="376" customFormat="1" ht="12.75" x14ac:dyDescent="0.2">
      <c r="A657" s="487">
        <v>11.1</v>
      </c>
      <c r="B657" s="502">
        <v>580</v>
      </c>
      <c r="C657" s="490" t="s">
        <v>386</v>
      </c>
      <c r="D657" s="390" t="s">
        <v>811</v>
      </c>
      <c r="E657" s="389" t="s">
        <v>2063</v>
      </c>
      <c r="F657" s="523" t="s">
        <v>2083</v>
      </c>
      <c r="G657" s="636" t="s">
        <v>2103</v>
      </c>
      <c r="H657" s="518" t="str">
        <f t="shared" si="35"/>
        <v>ritorna al «Formular E», misura 6</v>
      </c>
    </row>
    <row r="658" spans="1:8" s="376" customFormat="1" ht="12.75" x14ac:dyDescent="0.2">
      <c r="A658" s="487">
        <v>11.1</v>
      </c>
      <c r="B658" s="502">
        <v>581</v>
      </c>
      <c r="C658" s="490" t="s">
        <v>386</v>
      </c>
      <c r="D658" s="390" t="s">
        <v>812</v>
      </c>
      <c r="E658" s="389" t="s">
        <v>226</v>
      </c>
      <c r="F658" s="392" t="s">
        <v>1446</v>
      </c>
      <c r="G658" s="639" t="s">
        <v>2012</v>
      </c>
      <c r="H658" s="393" t="str">
        <f t="shared" si="35"/>
        <v>Descrizione dei costi calcolati (totale e QE):</v>
      </c>
    </row>
    <row r="659" spans="1:8" s="376" customFormat="1" ht="12.75" x14ac:dyDescent="0.2">
      <c r="A659" s="487">
        <v>11.1</v>
      </c>
      <c r="B659" s="502">
        <v>582</v>
      </c>
      <c r="C659" s="490" t="s">
        <v>386</v>
      </c>
      <c r="D659" s="390" t="s">
        <v>813</v>
      </c>
      <c r="E659" s="389" t="s">
        <v>2064</v>
      </c>
      <c r="F659" s="523" t="s">
        <v>2084</v>
      </c>
      <c r="G659" s="636" t="s">
        <v>2104</v>
      </c>
      <c r="H659" s="518" t="str">
        <f t="shared" si="35"/>
        <v>ritorna al «Formular E», misura 7</v>
      </c>
    </row>
    <row r="660" spans="1:8" s="376" customFormat="1" ht="12.75" x14ac:dyDescent="0.2">
      <c r="A660" s="487">
        <v>11.1</v>
      </c>
      <c r="B660" s="502">
        <v>583</v>
      </c>
      <c r="C660" s="490" t="s">
        <v>386</v>
      </c>
      <c r="D660" s="390" t="s">
        <v>814</v>
      </c>
      <c r="E660" s="389" t="s">
        <v>226</v>
      </c>
      <c r="F660" s="392" t="s">
        <v>1446</v>
      </c>
      <c r="G660" s="392" t="s">
        <v>2012</v>
      </c>
      <c r="H660" s="393" t="str">
        <f t="shared" si="35"/>
        <v>Descrizione dei costi calcolati (totale e QE):</v>
      </c>
    </row>
    <row r="661" spans="1:8" s="376" customFormat="1" ht="12.75" x14ac:dyDescent="0.2">
      <c r="A661" s="487">
        <v>11.1</v>
      </c>
      <c r="B661" s="502">
        <v>584</v>
      </c>
      <c r="C661" s="490" t="s">
        <v>386</v>
      </c>
      <c r="D661" s="390" t="s">
        <v>561</v>
      </c>
      <c r="E661" s="389" t="s">
        <v>2065</v>
      </c>
      <c r="F661" s="523" t="s">
        <v>2085</v>
      </c>
      <c r="G661" s="636" t="s">
        <v>2105</v>
      </c>
      <c r="H661" s="518" t="str">
        <f t="shared" si="35"/>
        <v>ritorna al «Formular E», misura 8</v>
      </c>
    </row>
    <row r="662" spans="1:8" s="376" customFormat="1" ht="12.75" x14ac:dyDescent="0.2">
      <c r="A662" s="487">
        <v>11.1</v>
      </c>
      <c r="B662" s="502">
        <v>585</v>
      </c>
      <c r="C662" s="490" t="s">
        <v>386</v>
      </c>
      <c r="D662" s="390" t="s">
        <v>815</v>
      </c>
      <c r="E662" s="389" t="s">
        <v>226</v>
      </c>
      <c r="F662" s="392" t="s">
        <v>1446</v>
      </c>
      <c r="G662" s="639" t="s">
        <v>2012</v>
      </c>
      <c r="H662" s="393" t="str">
        <f t="shared" si="35"/>
        <v>Descrizione dei costi calcolati (totale e QE):</v>
      </c>
    </row>
    <row r="663" spans="1:8" s="376" customFormat="1" ht="12.75" x14ac:dyDescent="0.2">
      <c r="A663" s="487">
        <v>11.1</v>
      </c>
      <c r="B663" s="502">
        <v>586</v>
      </c>
      <c r="C663" s="490" t="s">
        <v>386</v>
      </c>
      <c r="D663" s="390" t="s">
        <v>816</v>
      </c>
      <c r="E663" s="389" t="s">
        <v>2066</v>
      </c>
      <c r="F663" s="523" t="s">
        <v>2086</v>
      </c>
      <c r="G663" s="636" t="s">
        <v>2106</v>
      </c>
      <c r="H663" s="518" t="str">
        <f t="shared" si="35"/>
        <v>ritorna al «Formular E», misura 9</v>
      </c>
    </row>
    <row r="664" spans="1:8" s="376" customFormat="1" ht="12.75" x14ac:dyDescent="0.2">
      <c r="A664" s="487">
        <v>11.1</v>
      </c>
      <c r="B664" s="502">
        <v>587</v>
      </c>
      <c r="C664" s="490" t="s">
        <v>386</v>
      </c>
      <c r="D664" s="390" t="s">
        <v>817</v>
      </c>
      <c r="E664" s="389" t="s">
        <v>226</v>
      </c>
      <c r="F664" s="392" t="s">
        <v>1446</v>
      </c>
      <c r="G664" s="392" t="s">
        <v>2012</v>
      </c>
      <c r="H664" s="393" t="str">
        <f t="shared" si="35"/>
        <v>Descrizione dei costi calcolati (totale e QE):</v>
      </c>
    </row>
    <row r="665" spans="1:8" s="376" customFormat="1" ht="12.75" x14ac:dyDescent="0.2">
      <c r="A665" s="487">
        <v>11.1</v>
      </c>
      <c r="B665" s="502">
        <v>588</v>
      </c>
      <c r="C665" s="490" t="s">
        <v>386</v>
      </c>
      <c r="D665" s="390" t="s">
        <v>818</v>
      </c>
      <c r="E665" s="389" t="s">
        <v>2067</v>
      </c>
      <c r="F665" s="523" t="s">
        <v>2087</v>
      </c>
      <c r="G665" s="636" t="s">
        <v>2107</v>
      </c>
      <c r="H665" s="518" t="str">
        <f t="shared" si="35"/>
        <v>ritorna al «Formular E», misura 10</v>
      </c>
    </row>
    <row r="666" spans="1:8" s="376" customFormat="1" ht="13.5" customHeight="1" x14ac:dyDescent="0.2">
      <c r="A666" s="487">
        <v>11.1</v>
      </c>
      <c r="B666" s="502">
        <v>589</v>
      </c>
      <c r="C666" s="490" t="s">
        <v>386</v>
      </c>
      <c r="D666" s="390" t="s">
        <v>819</v>
      </c>
      <c r="E666" s="389" t="s">
        <v>226</v>
      </c>
      <c r="F666" s="392" t="s">
        <v>1446</v>
      </c>
      <c r="G666" s="639" t="s">
        <v>2012</v>
      </c>
      <c r="H666" s="393" t="str">
        <f t="shared" si="35"/>
        <v>Descrizione dei costi calcolati (totale e QE):</v>
      </c>
    </row>
    <row r="667" spans="1:8" s="376" customFormat="1" ht="12.75" x14ac:dyDescent="0.2">
      <c r="A667" s="487">
        <v>11.1</v>
      </c>
      <c r="B667" s="502">
        <v>590</v>
      </c>
      <c r="C667" s="490" t="s">
        <v>386</v>
      </c>
      <c r="D667" s="390" t="s">
        <v>820</v>
      </c>
      <c r="E667" s="389" t="s">
        <v>2068</v>
      </c>
      <c r="F667" s="523" t="s">
        <v>2088</v>
      </c>
      <c r="G667" s="636" t="s">
        <v>2108</v>
      </c>
      <c r="H667" s="518" t="str">
        <f t="shared" si="35"/>
        <v>ritorna al «Formular E», misura 11</v>
      </c>
    </row>
    <row r="668" spans="1:8" s="376" customFormat="1" ht="12.75" x14ac:dyDescent="0.2">
      <c r="A668" s="487">
        <v>11.1</v>
      </c>
      <c r="B668" s="502">
        <v>591</v>
      </c>
      <c r="C668" s="490" t="s">
        <v>386</v>
      </c>
      <c r="D668" s="390" t="s">
        <v>821</v>
      </c>
      <c r="E668" s="389" t="s">
        <v>226</v>
      </c>
      <c r="F668" s="392" t="s">
        <v>1446</v>
      </c>
      <c r="G668" s="639" t="s">
        <v>2012</v>
      </c>
      <c r="H668" s="393" t="str">
        <f t="shared" si="35"/>
        <v>Descrizione dei costi calcolati (totale e QE):</v>
      </c>
    </row>
    <row r="669" spans="1:8" s="376" customFormat="1" ht="12.75" x14ac:dyDescent="0.2">
      <c r="A669" s="487">
        <v>11.1</v>
      </c>
      <c r="B669" s="502">
        <v>592</v>
      </c>
      <c r="C669" s="490" t="s">
        <v>386</v>
      </c>
      <c r="D669" s="390" t="s">
        <v>822</v>
      </c>
      <c r="E669" s="389" t="s">
        <v>2069</v>
      </c>
      <c r="F669" s="523" t="s">
        <v>2089</v>
      </c>
      <c r="G669" s="636" t="s">
        <v>2109</v>
      </c>
      <c r="H669" s="518" t="str">
        <f t="shared" si="35"/>
        <v>ritorna al «Formular E», misura 12</v>
      </c>
    </row>
    <row r="670" spans="1:8" s="376" customFormat="1" ht="12.75" x14ac:dyDescent="0.2">
      <c r="A670" s="487">
        <v>11.1</v>
      </c>
      <c r="B670" s="502">
        <v>593</v>
      </c>
      <c r="C670" s="490" t="s">
        <v>386</v>
      </c>
      <c r="D670" s="390" t="s">
        <v>823</v>
      </c>
      <c r="E670" s="389" t="s">
        <v>226</v>
      </c>
      <c r="F670" s="392" t="s">
        <v>1446</v>
      </c>
      <c r="G670" s="639" t="s">
        <v>2012</v>
      </c>
      <c r="H670" s="393" t="str">
        <f t="shared" si="35"/>
        <v>Descrizione dei costi calcolati (totale e QE):</v>
      </c>
    </row>
    <row r="671" spans="1:8" s="376" customFormat="1" ht="12.75" x14ac:dyDescent="0.2">
      <c r="A671" s="487">
        <v>11.1</v>
      </c>
      <c r="B671" s="502">
        <v>594</v>
      </c>
      <c r="C671" s="490" t="s">
        <v>386</v>
      </c>
      <c r="D671" s="390" t="s">
        <v>824</v>
      </c>
      <c r="E671" s="389" t="s">
        <v>2070</v>
      </c>
      <c r="F671" s="523" t="s">
        <v>2090</v>
      </c>
      <c r="G671" s="636" t="s">
        <v>2110</v>
      </c>
      <c r="H671" s="518" t="str">
        <f t="shared" si="35"/>
        <v>ritorna al «Formular E», misura 13</v>
      </c>
    </row>
    <row r="672" spans="1:8" s="376" customFormat="1" ht="12.75" x14ac:dyDescent="0.2">
      <c r="A672" s="487">
        <v>11.1</v>
      </c>
      <c r="B672" s="502">
        <v>595</v>
      </c>
      <c r="C672" s="490" t="s">
        <v>386</v>
      </c>
      <c r="D672" s="390" t="s">
        <v>825</v>
      </c>
      <c r="E672" s="389" t="s">
        <v>226</v>
      </c>
      <c r="F672" s="392" t="s">
        <v>1446</v>
      </c>
      <c r="G672" s="639" t="s">
        <v>2012</v>
      </c>
      <c r="H672" s="393" t="str">
        <f t="shared" si="35"/>
        <v>Descrizione dei costi calcolati (totale e QE):</v>
      </c>
    </row>
    <row r="673" spans="1:8" s="376" customFormat="1" ht="12.75" x14ac:dyDescent="0.2">
      <c r="A673" s="487">
        <v>11.1</v>
      </c>
      <c r="B673" s="502">
        <v>596</v>
      </c>
      <c r="C673" s="490" t="s">
        <v>386</v>
      </c>
      <c r="D673" s="390" t="s">
        <v>826</v>
      </c>
      <c r="E673" s="389" t="s">
        <v>2071</v>
      </c>
      <c r="F673" s="523" t="s">
        <v>2091</v>
      </c>
      <c r="G673" s="636" t="s">
        <v>2111</v>
      </c>
      <c r="H673" s="518" t="str">
        <f t="shared" si="35"/>
        <v>ritorna al «Formular E», misura 14</v>
      </c>
    </row>
    <row r="674" spans="1:8" s="376" customFormat="1" ht="12.75" x14ac:dyDescent="0.2">
      <c r="A674" s="487">
        <v>11.1</v>
      </c>
      <c r="B674" s="502">
        <v>597</v>
      </c>
      <c r="C674" s="490" t="s">
        <v>386</v>
      </c>
      <c r="D674" s="390" t="s">
        <v>827</v>
      </c>
      <c r="E674" s="389" t="s">
        <v>226</v>
      </c>
      <c r="F674" s="392" t="s">
        <v>1446</v>
      </c>
      <c r="G674" s="639" t="s">
        <v>2012</v>
      </c>
      <c r="H674" s="393" t="str">
        <f t="shared" si="35"/>
        <v>Descrizione dei costi calcolati (totale e QE):</v>
      </c>
    </row>
    <row r="675" spans="1:8" s="376" customFormat="1" ht="12.75" x14ac:dyDescent="0.2">
      <c r="A675" s="487">
        <v>11.1</v>
      </c>
      <c r="B675" s="502">
        <v>598</v>
      </c>
      <c r="C675" s="490" t="s">
        <v>386</v>
      </c>
      <c r="D675" s="390" t="s">
        <v>828</v>
      </c>
      <c r="E675" s="389" t="s">
        <v>2072</v>
      </c>
      <c r="F675" s="523" t="s">
        <v>2092</v>
      </c>
      <c r="G675" s="636" t="s">
        <v>2112</v>
      </c>
      <c r="H675" s="518" t="str">
        <f t="shared" si="35"/>
        <v>ritorna al «Formular E», misura 15</v>
      </c>
    </row>
    <row r="676" spans="1:8" s="376" customFormat="1" ht="12.75" x14ac:dyDescent="0.2">
      <c r="A676" s="487">
        <v>11.1</v>
      </c>
      <c r="B676" s="502">
        <v>599</v>
      </c>
      <c r="C676" s="490" t="s">
        <v>386</v>
      </c>
      <c r="D676" s="390" t="s">
        <v>829</v>
      </c>
      <c r="E676" s="389" t="s">
        <v>226</v>
      </c>
      <c r="F676" s="392" t="s">
        <v>1446</v>
      </c>
      <c r="G676" s="392" t="s">
        <v>2012</v>
      </c>
      <c r="H676" s="393" t="str">
        <f t="shared" si="35"/>
        <v>Descrizione dei costi calcolati (totale e QE):</v>
      </c>
    </row>
    <row r="677" spans="1:8" s="376" customFormat="1" ht="12.75" x14ac:dyDescent="0.2">
      <c r="A677" s="487">
        <v>11.1</v>
      </c>
      <c r="B677" s="502">
        <v>600</v>
      </c>
      <c r="C677" s="490" t="s">
        <v>386</v>
      </c>
      <c r="D677" s="390" t="s">
        <v>830</v>
      </c>
      <c r="E677" s="389" t="s">
        <v>2073</v>
      </c>
      <c r="F677" s="523" t="s">
        <v>2093</v>
      </c>
      <c r="G677" s="636" t="s">
        <v>2113</v>
      </c>
      <c r="H677" s="518" t="str">
        <f t="shared" si="35"/>
        <v>ritorna al «Formular E», misura 16</v>
      </c>
    </row>
    <row r="678" spans="1:8" s="376" customFormat="1" ht="12.75" x14ac:dyDescent="0.2">
      <c r="A678" s="487">
        <v>11.1</v>
      </c>
      <c r="B678" s="502">
        <v>601</v>
      </c>
      <c r="C678" s="490" t="s">
        <v>386</v>
      </c>
      <c r="D678" s="390" t="s">
        <v>831</v>
      </c>
      <c r="E678" s="389" t="s">
        <v>226</v>
      </c>
      <c r="F678" s="392" t="s">
        <v>1446</v>
      </c>
      <c r="G678" s="392" t="s">
        <v>2012</v>
      </c>
      <c r="H678" s="393" t="str">
        <f t="shared" si="35"/>
        <v>Descrizione dei costi calcolati (totale e QE):</v>
      </c>
    </row>
    <row r="679" spans="1:8" s="376" customFormat="1" ht="12.75" x14ac:dyDescent="0.2">
      <c r="A679" s="487">
        <v>11.1</v>
      </c>
      <c r="B679" s="502">
        <v>602</v>
      </c>
      <c r="C679" s="490" t="s">
        <v>386</v>
      </c>
      <c r="D679" s="390" t="s">
        <v>832</v>
      </c>
      <c r="E679" s="389" t="s">
        <v>2074</v>
      </c>
      <c r="F679" s="523" t="s">
        <v>2094</v>
      </c>
      <c r="G679" s="636" t="s">
        <v>2114</v>
      </c>
      <c r="H679" s="518" t="str">
        <f t="shared" ref="H679:H702" si="36">IF(Sprache="DE",E679,IF(Sprache="FR",F679,IF(Sprache="IT",G679,"Fehler: Sprache wählen")))</f>
        <v>ritorna al «Formular E», misura 17</v>
      </c>
    </row>
    <row r="680" spans="1:8" s="376" customFormat="1" ht="12.75" x14ac:dyDescent="0.2">
      <c r="A680" s="487">
        <v>11.1</v>
      </c>
      <c r="B680" s="502">
        <v>603</v>
      </c>
      <c r="C680" s="490" t="s">
        <v>386</v>
      </c>
      <c r="D680" s="390" t="s">
        <v>833</v>
      </c>
      <c r="E680" s="389" t="s">
        <v>226</v>
      </c>
      <c r="F680" s="392" t="s">
        <v>1446</v>
      </c>
      <c r="G680" s="639" t="s">
        <v>2012</v>
      </c>
      <c r="H680" s="393" t="str">
        <f t="shared" si="36"/>
        <v>Descrizione dei costi calcolati (totale e QE):</v>
      </c>
    </row>
    <row r="681" spans="1:8" s="376" customFormat="1" ht="12.75" x14ac:dyDescent="0.2">
      <c r="A681" s="487">
        <v>11.1</v>
      </c>
      <c r="B681" s="502">
        <v>604</v>
      </c>
      <c r="C681" s="490" t="s">
        <v>386</v>
      </c>
      <c r="D681" s="390" t="s">
        <v>834</v>
      </c>
      <c r="E681" s="389" t="s">
        <v>2075</v>
      </c>
      <c r="F681" s="523" t="s">
        <v>2095</v>
      </c>
      <c r="G681" s="636" t="s">
        <v>2115</v>
      </c>
      <c r="H681" s="518" t="str">
        <f t="shared" si="36"/>
        <v>ritorna al «Formular E», misura 18</v>
      </c>
    </row>
    <row r="682" spans="1:8" s="376" customFormat="1" ht="12.75" x14ac:dyDescent="0.2">
      <c r="A682" s="487">
        <v>11.1</v>
      </c>
      <c r="B682" s="502">
        <v>605</v>
      </c>
      <c r="C682" s="490" t="s">
        <v>386</v>
      </c>
      <c r="D682" s="390" t="s">
        <v>835</v>
      </c>
      <c r="E682" s="389" t="s">
        <v>226</v>
      </c>
      <c r="F682" s="392" t="s">
        <v>1446</v>
      </c>
      <c r="G682" s="639" t="s">
        <v>2012</v>
      </c>
      <c r="H682" s="393" t="str">
        <f t="shared" si="36"/>
        <v>Descrizione dei costi calcolati (totale e QE):</v>
      </c>
    </row>
    <row r="683" spans="1:8" s="376" customFormat="1" ht="12.75" x14ac:dyDescent="0.2">
      <c r="A683" s="487">
        <v>11.1</v>
      </c>
      <c r="B683" s="502">
        <v>606</v>
      </c>
      <c r="C683" s="490" t="s">
        <v>386</v>
      </c>
      <c r="D683" s="390" t="s">
        <v>836</v>
      </c>
      <c r="E683" s="389" t="s">
        <v>2076</v>
      </c>
      <c r="F683" s="523" t="s">
        <v>2096</v>
      </c>
      <c r="G683" s="636" t="s">
        <v>2116</v>
      </c>
      <c r="H683" s="518" t="str">
        <f t="shared" si="36"/>
        <v>ritorna al «Formular E», misura 19</v>
      </c>
    </row>
    <row r="684" spans="1:8" s="376" customFormat="1" ht="12.75" x14ac:dyDescent="0.2">
      <c r="A684" s="487">
        <v>11.1</v>
      </c>
      <c r="B684" s="502">
        <v>607</v>
      </c>
      <c r="C684" s="490" t="s">
        <v>386</v>
      </c>
      <c r="D684" s="390" t="s">
        <v>837</v>
      </c>
      <c r="E684" s="389" t="s">
        <v>226</v>
      </c>
      <c r="F684" s="392" t="s">
        <v>1446</v>
      </c>
      <c r="G684" s="639" t="s">
        <v>2012</v>
      </c>
      <c r="H684" s="393" t="str">
        <f t="shared" si="36"/>
        <v>Descrizione dei costi calcolati (totale e QE):</v>
      </c>
    </row>
    <row r="685" spans="1:8" s="376" customFormat="1" ht="12.75" x14ac:dyDescent="0.2">
      <c r="A685" s="487">
        <v>11.1</v>
      </c>
      <c r="B685" s="502">
        <v>608</v>
      </c>
      <c r="C685" s="490" t="s">
        <v>386</v>
      </c>
      <c r="D685" s="390" t="s">
        <v>838</v>
      </c>
      <c r="E685" s="389" t="s">
        <v>2077</v>
      </c>
      <c r="F685" s="523" t="s">
        <v>2097</v>
      </c>
      <c r="G685" s="636" t="s">
        <v>2117</v>
      </c>
      <c r="H685" s="518" t="str">
        <f t="shared" si="36"/>
        <v>ritorna al «Formular E», misura 20</v>
      </c>
    </row>
    <row r="686" spans="1:8" s="376" customFormat="1" ht="12.75" x14ac:dyDescent="0.2">
      <c r="A686" s="487">
        <v>11.1</v>
      </c>
      <c r="B686" s="502">
        <v>609</v>
      </c>
      <c r="C686" s="490" t="s">
        <v>386</v>
      </c>
      <c r="D686" s="390" t="s">
        <v>839</v>
      </c>
      <c r="E686" s="389" t="s">
        <v>226</v>
      </c>
      <c r="F686" s="392" t="s">
        <v>1446</v>
      </c>
      <c r="G686" s="639" t="s">
        <v>2012</v>
      </c>
      <c r="H686" s="393" t="str">
        <f t="shared" si="36"/>
        <v>Descrizione dei costi calcolati (totale e QE):</v>
      </c>
    </row>
    <row r="687" spans="1:8" s="376" customFormat="1" ht="12.75" x14ac:dyDescent="0.2">
      <c r="A687" s="487">
        <v>11.1</v>
      </c>
      <c r="B687" s="502">
        <v>612</v>
      </c>
      <c r="C687" s="490" t="s">
        <v>386</v>
      </c>
      <c r="D687" s="390" t="s">
        <v>840</v>
      </c>
      <c r="E687" s="389" t="s">
        <v>2118</v>
      </c>
      <c r="F687" s="523" t="s">
        <v>2126</v>
      </c>
      <c r="G687" s="636" t="s">
        <v>2134</v>
      </c>
      <c r="H687" s="518" t="str">
        <f t="shared" si="36"/>
        <v>ritorna al «Formular F2», misura 21</v>
      </c>
    </row>
    <row r="688" spans="1:8" s="376" customFormat="1" ht="12.75" x14ac:dyDescent="0.2">
      <c r="A688" s="487">
        <v>11.1</v>
      </c>
      <c r="B688" s="502">
        <v>613</v>
      </c>
      <c r="C688" s="490" t="s">
        <v>386</v>
      </c>
      <c r="D688" s="390" t="s">
        <v>841</v>
      </c>
      <c r="E688" s="389" t="s">
        <v>226</v>
      </c>
      <c r="F688" s="392" t="s">
        <v>1446</v>
      </c>
      <c r="G688" s="392" t="s">
        <v>2012</v>
      </c>
      <c r="H688" s="393" t="str">
        <f t="shared" si="36"/>
        <v>Descrizione dei costi calcolati (totale e QE):</v>
      </c>
    </row>
    <row r="689" spans="1:8" s="376" customFormat="1" ht="12.75" x14ac:dyDescent="0.2">
      <c r="A689" s="487">
        <v>11.1</v>
      </c>
      <c r="B689" s="502">
        <v>614</v>
      </c>
      <c r="C689" s="490" t="s">
        <v>386</v>
      </c>
      <c r="D689" s="390" t="s">
        <v>842</v>
      </c>
      <c r="E689" s="389" t="s">
        <v>2119</v>
      </c>
      <c r="F689" s="523" t="s">
        <v>2127</v>
      </c>
      <c r="G689" s="636" t="s">
        <v>2135</v>
      </c>
      <c r="H689" s="518" t="str">
        <f t="shared" si="36"/>
        <v>ritorna al «Formular F2», misura 22</v>
      </c>
    </row>
    <row r="690" spans="1:8" s="376" customFormat="1" ht="12.75" x14ac:dyDescent="0.2">
      <c r="A690" s="487">
        <v>11.1</v>
      </c>
      <c r="B690" s="502">
        <v>615</v>
      </c>
      <c r="C690" s="490" t="s">
        <v>386</v>
      </c>
      <c r="D690" s="390" t="s">
        <v>843</v>
      </c>
      <c r="E690" s="389" t="s">
        <v>226</v>
      </c>
      <c r="F690" s="392" t="s">
        <v>1446</v>
      </c>
      <c r="G690" s="392" t="s">
        <v>2012</v>
      </c>
      <c r="H690" s="393" t="str">
        <f t="shared" si="36"/>
        <v>Descrizione dei costi calcolati (totale e QE):</v>
      </c>
    </row>
    <row r="691" spans="1:8" s="376" customFormat="1" ht="12.75" x14ac:dyDescent="0.2">
      <c r="A691" s="487">
        <v>11.1</v>
      </c>
      <c r="B691" s="502">
        <v>616</v>
      </c>
      <c r="C691" s="490" t="s">
        <v>386</v>
      </c>
      <c r="D691" s="390" t="s">
        <v>844</v>
      </c>
      <c r="E691" s="389" t="s">
        <v>2120</v>
      </c>
      <c r="F691" s="523" t="s">
        <v>2128</v>
      </c>
      <c r="G691" s="636" t="s">
        <v>2136</v>
      </c>
      <c r="H691" s="518" t="str">
        <f t="shared" si="36"/>
        <v>ritorna al «Formular F2», misura 23</v>
      </c>
    </row>
    <row r="692" spans="1:8" s="376" customFormat="1" ht="12.75" x14ac:dyDescent="0.2">
      <c r="A692" s="487">
        <v>11.1</v>
      </c>
      <c r="B692" s="502">
        <v>617</v>
      </c>
      <c r="C692" s="490" t="s">
        <v>386</v>
      </c>
      <c r="D692" s="390" t="s">
        <v>845</v>
      </c>
      <c r="E692" s="389" t="s">
        <v>226</v>
      </c>
      <c r="F692" s="392" t="s">
        <v>1446</v>
      </c>
      <c r="G692" s="392" t="s">
        <v>2012</v>
      </c>
      <c r="H692" s="393" t="str">
        <f t="shared" si="36"/>
        <v>Descrizione dei costi calcolati (totale e QE):</v>
      </c>
    </row>
    <row r="693" spans="1:8" s="376" customFormat="1" ht="12.75" x14ac:dyDescent="0.2">
      <c r="A693" s="487">
        <v>11.1</v>
      </c>
      <c r="B693" s="502">
        <v>618</v>
      </c>
      <c r="C693" s="490" t="s">
        <v>386</v>
      </c>
      <c r="D693" s="390" t="s">
        <v>846</v>
      </c>
      <c r="E693" s="389" t="s">
        <v>2121</v>
      </c>
      <c r="F693" s="523" t="s">
        <v>2129</v>
      </c>
      <c r="G693" s="636" t="s">
        <v>2137</v>
      </c>
      <c r="H693" s="518" t="str">
        <f t="shared" si="36"/>
        <v>ritorna al «Formular F2», misura 24</v>
      </c>
    </row>
    <row r="694" spans="1:8" s="376" customFormat="1" ht="12.75" x14ac:dyDescent="0.2">
      <c r="A694" s="487">
        <v>11.1</v>
      </c>
      <c r="B694" s="502">
        <v>619</v>
      </c>
      <c r="C694" s="490" t="s">
        <v>386</v>
      </c>
      <c r="D694" s="390" t="s">
        <v>847</v>
      </c>
      <c r="E694" s="389" t="s">
        <v>226</v>
      </c>
      <c r="F694" s="392" t="s">
        <v>1446</v>
      </c>
      <c r="G694" s="392" t="s">
        <v>2012</v>
      </c>
      <c r="H694" s="393" t="str">
        <f t="shared" si="36"/>
        <v>Descrizione dei costi calcolati (totale e QE):</v>
      </c>
    </row>
    <row r="695" spans="1:8" s="376" customFormat="1" ht="12.75" x14ac:dyDescent="0.2">
      <c r="A695" s="487">
        <v>11.1</v>
      </c>
      <c r="B695" s="502">
        <v>620</v>
      </c>
      <c r="C695" s="490" t="s">
        <v>386</v>
      </c>
      <c r="D695" s="390" t="s">
        <v>848</v>
      </c>
      <c r="E695" s="389" t="s">
        <v>2122</v>
      </c>
      <c r="F695" s="523" t="s">
        <v>2130</v>
      </c>
      <c r="G695" s="636" t="s">
        <v>2138</v>
      </c>
      <c r="H695" s="518" t="str">
        <f t="shared" si="36"/>
        <v>ritorna al «Formular F2», misura 25</v>
      </c>
    </row>
    <row r="696" spans="1:8" s="376" customFormat="1" ht="12.75" x14ac:dyDescent="0.2">
      <c r="A696" s="487">
        <v>11.1</v>
      </c>
      <c r="B696" s="502">
        <v>621</v>
      </c>
      <c r="C696" s="490" t="s">
        <v>386</v>
      </c>
      <c r="D696" s="390" t="s">
        <v>849</v>
      </c>
      <c r="E696" s="389" t="s">
        <v>226</v>
      </c>
      <c r="F696" s="392" t="s">
        <v>1446</v>
      </c>
      <c r="G696" s="392" t="s">
        <v>2012</v>
      </c>
      <c r="H696" s="393" t="str">
        <f t="shared" si="36"/>
        <v>Descrizione dei costi calcolati (totale e QE):</v>
      </c>
    </row>
    <row r="697" spans="1:8" s="376" customFormat="1" ht="12.75" x14ac:dyDescent="0.2">
      <c r="A697" s="487">
        <v>11.1</v>
      </c>
      <c r="B697" s="502">
        <v>622</v>
      </c>
      <c r="C697" s="490" t="s">
        <v>386</v>
      </c>
      <c r="D697" s="390" t="s">
        <v>850</v>
      </c>
      <c r="E697" s="389" t="s">
        <v>2123</v>
      </c>
      <c r="F697" s="523" t="s">
        <v>2131</v>
      </c>
      <c r="G697" s="636" t="s">
        <v>2139</v>
      </c>
      <c r="H697" s="518" t="str">
        <f t="shared" si="36"/>
        <v>ritorna al «Formular F2», misura 26</v>
      </c>
    </row>
    <row r="698" spans="1:8" s="376" customFormat="1" ht="12.75" x14ac:dyDescent="0.2">
      <c r="A698" s="487">
        <v>11.1</v>
      </c>
      <c r="B698" s="502">
        <v>623</v>
      </c>
      <c r="C698" s="490" t="s">
        <v>386</v>
      </c>
      <c r="D698" s="390" t="s">
        <v>851</v>
      </c>
      <c r="E698" s="389" t="s">
        <v>226</v>
      </c>
      <c r="F698" s="392" t="s">
        <v>1446</v>
      </c>
      <c r="G698" s="639" t="s">
        <v>2012</v>
      </c>
      <c r="H698" s="393" t="str">
        <f t="shared" si="36"/>
        <v>Descrizione dei costi calcolati (totale e QE):</v>
      </c>
    </row>
    <row r="699" spans="1:8" s="376" customFormat="1" ht="12.75" x14ac:dyDescent="0.2">
      <c r="A699" s="487">
        <v>11.1</v>
      </c>
      <c r="B699" s="502">
        <v>624</v>
      </c>
      <c r="C699" s="490" t="s">
        <v>386</v>
      </c>
      <c r="D699" s="390" t="s">
        <v>852</v>
      </c>
      <c r="E699" s="389" t="s">
        <v>2124</v>
      </c>
      <c r="F699" s="523" t="s">
        <v>2132</v>
      </c>
      <c r="G699" s="636" t="s">
        <v>2140</v>
      </c>
      <c r="H699" s="518" t="str">
        <f t="shared" si="36"/>
        <v>ritorna al «Formular F2», misura 27</v>
      </c>
    </row>
    <row r="700" spans="1:8" s="376" customFormat="1" ht="12.75" x14ac:dyDescent="0.2">
      <c r="A700" s="487">
        <v>11.1</v>
      </c>
      <c r="B700" s="502">
        <v>625</v>
      </c>
      <c r="C700" s="490" t="s">
        <v>386</v>
      </c>
      <c r="D700" s="390" t="s">
        <v>853</v>
      </c>
      <c r="E700" s="389" t="s">
        <v>226</v>
      </c>
      <c r="F700" s="392" t="s">
        <v>1446</v>
      </c>
      <c r="G700" s="639" t="s">
        <v>2012</v>
      </c>
      <c r="H700" s="393" t="str">
        <f t="shared" si="36"/>
        <v>Descrizione dei costi calcolati (totale e QE):</v>
      </c>
    </row>
    <row r="701" spans="1:8" s="376" customFormat="1" ht="12.75" x14ac:dyDescent="0.2">
      <c r="A701" s="487">
        <v>11.1</v>
      </c>
      <c r="B701" s="502">
        <v>626</v>
      </c>
      <c r="C701" s="490" t="s">
        <v>386</v>
      </c>
      <c r="D701" s="390" t="s">
        <v>854</v>
      </c>
      <c r="E701" s="389" t="s">
        <v>2125</v>
      </c>
      <c r="F701" s="523" t="s">
        <v>2133</v>
      </c>
      <c r="G701" s="636" t="s">
        <v>2141</v>
      </c>
      <c r="H701" s="518" t="str">
        <f t="shared" si="36"/>
        <v>ritorna al «Formular F2», misura 28</v>
      </c>
    </row>
    <row r="702" spans="1:8" s="376" customFormat="1" ht="12.75" x14ac:dyDescent="0.2">
      <c r="A702" s="487">
        <v>11.1</v>
      </c>
      <c r="B702" s="502">
        <v>627</v>
      </c>
      <c r="C702" s="490" t="s">
        <v>386</v>
      </c>
      <c r="D702" s="390" t="s">
        <v>855</v>
      </c>
      <c r="E702" s="389" t="s">
        <v>226</v>
      </c>
      <c r="F702" s="392" t="s">
        <v>1446</v>
      </c>
      <c r="G702" s="639" t="s">
        <v>2012</v>
      </c>
      <c r="H702" s="393" t="str">
        <f t="shared" si="36"/>
        <v>Descrizione dei costi calcolati (totale e QE):</v>
      </c>
    </row>
    <row r="703" spans="1:8" s="376" customFormat="1" ht="12.75" x14ac:dyDescent="0.2">
      <c r="A703" s="494">
        <v>12</v>
      </c>
      <c r="B703" s="505">
        <v>628</v>
      </c>
      <c r="C703" s="493" t="s">
        <v>387</v>
      </c>
      <c r="D703" s="399"/>
      <c r="E703" s="415"/>
      <c r="F703" s="400"/>
      <c r="G703" s="400"/>
      <c r="H703" s="402"/>
    </row>
    <row r="704" spans="1:8" s="376" customFormat="1" ht="12.75" x14ac:dyDescent="0.2">
      <c r="A704" s="487">
        <v>12.1</v>
      </c>
      <c r="B704" s="502">
        <v>629</v>
      </c>
      <c r="C704" s="490" t="s">
        <v>387</v>
      </c>
      <c r="D704" s="390" t="s">
        <v>374</v>
      </c>
      <c r="E704" s="391" t="s">
        <v>91</v>
      </c>
      <c r="F704" s="392" t="s">
        <v>950</v>
      </c>
      <c r="G704" s="639" t="s">
        <v>1573</v>
      </c>
      <c r="H704" s="393" t="str">
        <f t="shared" ref="H704:H735" si="37">IF(Sprache="DE",E704,IF(Sprache="FR",F704,IF(Sprache="IT",G704,"Fehler: Sprache wählen")))</f>
        <v>Rapporto</v>
      </c>
    </row>
    <row r="705" spans="1:8" s="376" customFormat="1" ht="25.5" x14ac:dyDescent="0.2">
      <c r="A705" s="487">
        <v>12.1</v>
      </c>
      <c r="B705" s="502">
        <v>630</v>
      </c>
      <c r="C705" s="490" t="s">
        <v>387</v>
      </c>
      <c r="D705" s="390" t="s">
        <v>404</v>
      </c>
      <c r="E705" s="391" t="s">
        <v>1217</v>
      </c>
      <c r="F705" s="523" t="s">
        <v>1216</v>
      </c>
      <c r="G705" s="679" t="s">
        <v>1918</v>
      </c>
      <c r="H705" s="518" t="str">
        <f t="shared" si="37"/>
        <v>Panoramica sull’analisi del consumo energetico 1 / 2</v>
      </c>
    </row>
    <row r="706" spans="1:8" s="376" customFormat="1" ht="25.5" x14ac:dyDescent="0.2">
      <c r="A706" s="487">
        <v>12.1</v>
      </c>
      <c r="B706" s="502">
        <v>631</v>
      </c>
      <c r="C706" s="490" t="s">
        <v>387</v>
      </c>
      <c r="D706" s="390" t="s">
        <v>407</v>
      </c>
      <c r="E706" s="391" t="s">
        <v>310</v>
      </c>
      <c r="F706" s="523" t="s">
        <v>1218</v>
      </c>
      <c r="G706" s="679" t="s">
        <v>1919</v>
      </c>
      <c r="H706" s="518" t="str">
        <f t="shared" si="37"/>
        <v>Analisi del consumo energetico dello stabilimento:</v>
      </c>
    </row>
    <row r="707" spans="1:8" s="376" customFormat="1" ht="12.75" x14ac:dyDescent="0.2">
      <c r="A707" s="487">
        <v>12.1</v>
      </c>
      <c r="B707" s="502">
        <v>632</v>
      </c>
      <c r="C707" s="490" t="s">
        <v>387</v>
      </c>
      <c r="D707" s="390" t="s">
        <v>606</v>
      </c>
      <c r="E707" s="391" t="s">
        <v>309</v>
      </c>
      <c r="F707" s="523" t="s">
        <v>1219</v>
      </c>
      <c r="G707" s="679" t="s">
        <v>1920</v>
      </c>
      <c r="H707" s="518" t="str">
        <f t="shared" si="37"/>
        <v>Azienda:</v>
      </c>
    </row>
    <row r="708" spans="1:8" s="376" customFormat="1" ht="12.75" x14ac:dyDescent="0.2">
      <c r="A708" s="487">
        <v>12.1</v>
      </c>
      <c r="B708" s="502">
        <v>633</v>
      </c>
      <c r="C708" s="490" t="s">
        <v>387</v>
      </c>
      <c r="D708" s="390" t="s">
        <v>409</v>
      </c>
      <c r="E708" s="391" t="s">
        <v>85</v>
      </c>
      <c r="F708" s="392" t="s">
        <v>1006</v>
      </c>
      <c r="G708" s="639" t="s">
        <v>1656</v>
      </c>
      <c r="H708" s="393" t="str">
        <f t="shared" si="37"/>
        <v>Data del rapporto:</v>
      </c>
    </row>
    <row r="709" spans="1:8" s="376" customFormat="1" ht="12.75" x14ac:dyDescent="0.2">
      <c r="A709" s="487">
        <v>12.1</v>
      </c>
      <c r="B709" s="502">
        <v>634</v>
      </c>
      <c r="C709" s="490" t="s">
        <v>387</v>
      </c>
      <c r="D709" s="390" t="s">
        <v>411</v>
      </c>
      <c r="E709" s="391" t="s">
        <v>301</v>
      </c>
      <c r="F709" s="523" t="s">
        <v>1072</v>
      </c>
      <c r="G709" s="636" t="s">
        <v>1733</v>
      </c>
      <c r="H709" s="518" t="str">
        <f t="shared" si="37"/>
        <v>Prelievo di energia degli ultimi cinque anni</v>
      </c>
    </row>
    <row r="710" spans="1:8" s="376" customFormat="1" ht="12.75" x14ac:dyDescent="0.2">
      <c r="A710" s="487">
        <v>12.1</v>
      </c>
      <c r="B710" s="502">
        <v>635</v>
      </c>
      <c r="C710" s="490" t="s">
        <v>387</v>
      </c>
      <c r="D710" s="390" t="s">
        <v>413</v>
      </c>
      <c r="E710" s="391" t="s">
        <v>296</v>
      </c>
      <c r="F710" s="523" t="s">
        <v>1220</v>
      </c>
      <c r="G710" s="679" t="s">
        <v>1921</v>
      </c>
      <c r="H710" s="518" t="str">
        <f t="shared" si="37"/>
        <v>Prelievo di energia assoluto</v>
      </c>
    </row>
    <row r="711" spans="1:8" s="376" customFormat="1" ht="12.75" x14ac:dyDescent="0.2">
      <c r="A711" s="487">
        <v>12.1</v>
      </c>
      <c r="B711" s="502">
        <v>636</v>
      </c>
      <c r="C711" s="490" t="s">
        <v>387</v>
      </c>
      <c r="D711" s="390" t="s">
        <v>414</v>
      </c>
      <c r="E711" s="391" t="s">
        <v>247</v>
      </c>
      <c r="F711" s="392" t="s">
        <v>1433</v>
      </c>
      <c r="G711" s="639" t="s">
        <v>1729</v>
      </c>
      <c r="H711" s="393" t="str">
        <f t="shared" si="37"/>
        <v>Energia termica</v>
      </c>
    </row>
    <row r="712" spans="1:8" s="376" customFormat="1" ht="12.75" x14ac:dyDescent="0.2">
      <c r="A712" s="487">
        <v>12.1</v>
      </c>
      <c r="B712" s="502">
        <v>637</v>
      </c>
      <c r="C712" s="490" t="s">
        <v>387</v>
      </c>
      <c r="D712" s="390" t="s">
        <v>415</v>
      </c>
      <c r="E712" s="391" t="s">
        <v>50</v>
      </c>
      <c r="F712" s="392" t="s">
        <v>1428</v>
      </c>
      <c r="G712" s="639" t="s">
        <v>1600</v>
      </c>
      <c r="H712" s="393" t="str">
        <f t="shared" si="37"/>
        <v>Energia elettrica</v>
      </c>
    </row>
    <row r="713" spans="1:8" s="376" customFormat="1" ht="12.75" x14ac:dyDescent="0.2">
      <c r="A713" s="487">
        <v>12.1</v>
      </c>
      <c r="B713" s="502">
        <v>638</v>
      </c>
      <c r="C713" s="490" t="s">
        <v>387</v>
      </c>
      <c r="D713" s="390" t="s">
        <v>416</v>
      </c>
      <c r="E713" s="391" t="s">
        <v>299</v>
      </c>
      <c r="F713" s="523" t="s">
        <v>1221</v>
      </c>
      <c r="G713" s="636" t="s">
        <v>1922</v>
      </c>
      <c r="H713" s="518" t="str">
        <f t="shared" si="37"/>
        <v>Totale prelievo di energia</v>
      </c>
    </row>
    <row r="714" spans="1:8" s="376" customFormat="1" ht="12.75" x14ac:dyDescent="0.2">
      <c r="A714" s="487">
        <v>12.1</v>
      </c>
      <c r="B714" s="502">
        <v>639</v>
      </c>
      <c r="C714" s="490" t="s">
        <v>387</v>
      </c>
      <c r="D714" s="390" t="s">
        <v>417</v>
      </c>
      <c r="E714" s="391" t="s">
        <v>894</v>
      </c>
      <c r="F714" s="523" t="s">
        <v>1222</v>
      </c>
      <c r="G714" s="636" t="s">
        <v>1923</v>
      </c>
      <c r="H714" s="518" t="str">
        <f t="shared" si="37"/>
        <v>Totale prelievo di energia ponderato ¹⁾</v>
      </c>
    </row>
    <row r="715" spans="1:8" s="376" customFormat="1" ht="51" x14ac:dyDescent="0.2">
      <c r="A715" s="487">
        <v>12.1</v>
      </c>
      <c r="B715" s="502">
        <v>640</v>
      </c>
      <c r="C715" s="490" t="s">
        <v>387</v>
      </c>
      <c r="D715" s="390" t="s">
        <v>418</v>
      </c>
      <c r="E715" s="391" t="s">
        <v>1555</v>
      </c>
      <c r="F715" s="523" t="s">
        <v>1561</v>
      </c>
      <c r="G715" s="678" t="s">
        <v>2013</v>
      </c>
      <c r="H715" s="518" t="str">
        <f t="shared" si="37"/>
        <v>1) Fattori di ponderazione: elettricità: 2; olio combust. e gas naturale: 1; teleriscald./teleraffresc.: 0,6; legna e biomassa: 0,7; calore ambient. e prod. auton. elettr. rinnovabili: 0</v>
      </c>
    </row>
    <row r="716" spans="1:8" s="376" customFormat="1" ht="12.75" x14ac:dyDescent="0.2">
      <c r="A716" s="487">
        <v>12.1</v>
      </c>
      <c r="B716" s="502">
        <v>641</v>
      </c>
      <c r="C716" s="490" t="s">
        <v>387</v>
      </c>
      <c r="D716" s="390" t="s">
        <v>419</v>
      </c>
      <c r="E716" s="391" t="s">
        <v>895</v>
      </c>
      <c r="F716" s="523" t="s">
        <v>1223</v>
      </c>
      <c r="G716" s="636" t="s">
        <v>1924</v>
      </c>
      <c r="H716" s="518" t="str">
        <f t="shared" si="37"/>
        <v>Prelievo di energia specifico ²⁾</v>
      </c>
    </row>
    <row r="717" spans="1:8" s="376" customFormat="1" ht="12.75" x14ac:dyDescent="0.2">
      <c r="A717" s="487">
        <v>12.1</v>
      </c>
      <c r="B717" s="502">
        <v>642</v>
      </c>
      <c r="C717" s="490" t="s">
        <v>387</v>
      </c>
      <c r="D717" s="390" t="s">
        <v>420</v>
      </c>
      <c r="E717" s="391" t="s">
        <v>295</v>
      </c>
      <c r="F717" s="392" t="s">
        <v>1064</v>
      </c>
      <c r="G717" s="639" t="s">
        <v>1724</v>
      </c>
      <c r="H717" s="393" t="str">
        <f t="shared" si="37"/>
        <v>Metro lineare prodotto</v>
      </c>
    </row>
    <row r="718" spans="1:8" s="376" customFormat="1" ht="12.75" x14ac:dyDescent="0.2">
      <c r="A718" s="487">
        <v>12.1</v>
      </c>
      <c r="B718" s="502">
        <v>643</v>
      </c>
      <c r="C718" s="490" t="s">
        <v>387</v>
      </c>
      <c r="D718" s="390" t="s">
        <v>421</v>
      </c>
      <c r="E718" s="391" t="s">
        <v>246</v>
      </c>
      <c r="F718" s="392" t="s">
        <v>1431</v>
      </c>
      <c r="G718" s="639" t="s">
        <v>1727</v>
      </c>
      <c r="H718" s="393" t="str">
        <f t="shared" si="37"/>
        <v>En. termica specifica</v>
      </c>
    </row>
    <row r="719" spans="1:8" s="376" customFormat="1" ht="12.75" x14ac:dyDescent="0.2">
      <c r="A719" s="487">
        <v>12.1</v>
      </c>
      <c r="B719" s="502">
        <v>644</v>
      </c>
      <c r="C719" s="490" t="s">
        <v>387</v>
      </c>
      <c r="D719" s="390" t="s">
        <v>422</v>
      </c>
      <c r="E719" s="391" t="s">
        <v>43</v>
      </c>
      <c r="F719" s="392" t="s">
        <v>1432</v>
      </c>
      <c r="G719" s="639" t="s">
        <v>1982</v>
      </c>
      <c r="H719" s="393" t="str">
        <f t="shared" si="37"/>
        <v>En. elettrica specifica</v>
      </c>
    </row>
    <row r="720" spans="1:8" s="376" customFormat="1" ht="51" x14ac:dyDescent="0.2">
      <c r="A720" s="487">
        <v>12.1</v>
      </c>
      <c r="B720" s="502">
        <v>645</v>
      </c>
      <c r="C720" s="490" t="s">
        <v>387</v>
      </c>
      <c r="D720" s="390" t="s">
        <v>423</v>
      </c>
      <c r="E720" s="391" t="s">
        <v>930</v>
      </c>
      <c r="F720" s="523" t="s">
        <v>1224</v>
      </c>
      <c r="G720" s="636" t="s">
        <v>1925</v>
      </c>
      <c r="H720" s="518" t="str">
        <f t="shared" si="37"/>
        <v xml:space="preserve"> 2) Prelievo di energia per parametro di riferimento (il prelievo di energia specifico è un indicatore dell’andamento dell’efficienza energetica dello stabilimento).</v>
      </c>
    </row>
    <row r="721" spans="1:8" s="376" customFormat="1" ht="12.75" x14ac:dyDescent="0.2">
      <c r="A721" s="487">
        <v>12.1</v>
      </c>
      <c r="B721" s="502">
        <v>646</v>
      </c>
      <c r="C721" s="490" t="s">
        <v>387</v>
      </c>
      <c r="D721" s="390" t="s">
        <v>424</v>
      </c>
      <c r="E721" s="391" t="s">
        <v>916</v>
      </c>
      <c r="F721" s="523" t="s">
        <v>1225</v>
      </c>
      <c r="G721" s="636" t="s">
        <v>1926</v>
      </c>
      <c r="H721" s="518" t="str">
        <f t="shared" si="37"/>
        <v>Costi energetici ³⁾</v>
      </c>
    </row>
    <row r="722" spans="1:8" s="376" customFormat="1" ht="12.75" x14ac:dyDescent="0.2">
      <c r="A722" s="487">
        <v>12.1</v>
      </c>
      <c r="B722" s="502">
        <v>647</v>
      </c>
      <c r="C722" s="490" t="s">
        <v>387</v>
      </c>
      <c r="D722" s="390" t="s">
        <v>425</v>
      </c>
      <c r="E722" s="391" t="s">
        <v>289</v>
      </c>
      <c r="F722" s="523" t="s">
        <v>1542</v>
      </c>
      <c r="G722" s="636" t="s">
        <v>1927</v>
      </c>
      <c r="H722" s="518" t="str">
        <f t="shared" si="37"/>
        <v>Costi energia termica</v>
      </c>
    </row>
    <row r="723" spans="1:8" s="376" customFormat="1" ht="12.75" x14ac:dyDescent="0.2">
      <c r="A723" s="487">
        <v>12.1</v>
      </c>
      <c r="B723" s="502">
        <v>648</v>
      </c>
      <c r="C723" s="490" t="s">
        <v>387</v>
      </c>
      <c r="D723" s="390" t="s">
        <v>426</v>
      </c>
      <c r="E723" s="391" t="s">
        <v>290</v>
      </c>
      <c r="F723" s="523" t="s">
        <v>1543</v>
      </c>
      <c r="G723" s="636" t="s">
        <v>1928</v>
      </c>
      <c r="H723" s="518" t="str">
        <f t="shared" si="37"/>
        <v>Costi energia elettrica</v>
      </c>
    </row>
    <row r="724" spans="1:8" s="376" customFormat="1" ht="12.75" x14ac:dyDescent="0.2">
      <c r="A724" s="487">
        <v>12.1</v>
      </c>
      <c r="B724" s="502">
        <v>649</v>
      </c>
      <c r="C724" s="490" t="s">
        <v>387</v>
      </c>
      <c r="D724" s="390" t="s">
        <v>427</v>
      </c>
      <c r="E724" s="391" t="s">
        <v>291</v>
      </c>
      <c r="F724" s="523" t="s">
        <v>1226</v>
      </c>
      <c r="G724" s="636" t="s">
        <v>1929</v>
      </c>
      <c r="H724" s="518" t="str">
        <f t="shared" si="37"/>
        <v>Totale costi energetici</v>
      </c>
    </row>
    <row r="725" spans="1:8" s="376" customFormat="1" ht="25.5" x14ac:dyDescent="0.2">
      <c r="A725" s="487">
        <v>12.1</v>
      </c>
      <c r="B725" s="502">
        <v>650</v>
      </c>
      <c r="C725" s="490" t="s">
        <v>387</v>
      </c>
      <c r="D725" s="390" t="s">
        <v>428</v>
      </c>
      <c r="E725" s="391" t="s">
        <v>931</v>
      </c>
      <c r="F725" s="523" t="s">
        <v>1227</v>
      </c>
      <c r="G725" s="636" t="s">
        <v>1930</v>
      </c>
      <c r="H725" s="518" t="str">
        <f t="shared" si="37"/>
        <v>3) Con i prezzi attuali dell’energia (secondo le indicazioni nel Formulario C, cifra C.1).</v>
      </c>
    </row>
    <row r="726" spans="1:8" s="376" customFormat="1" ht="12.75" x14ac:dyDescent="0.2">
      <c r="A726" s="487">
        <v>12.1</v>
      </c>
      <c r="B726" s="502">
        <v>651</v>
      </c>
      <c r="C726" s="490" t="s">
        <v>387</v>
      </c>
      <c r="D726" s="390" t="s">
        <v>439</v>
      </c>
      <c r="E726" s="391" t="s">
        <v>2051</v>
      </c>
      <c r="F726" s="523" t="s">
        <v>2052</v>
      </c>
      <c r="G726" s="636" t="s">
        <v>2053</v>
      </c>
      <c r="H726" s="518" t="str">
        <f t="shared" si="37"/>
        <v>Distribuzione di energia</v>
      </c>
    </row>
    <row r="727" spans="1:8" s="376" customFormat="1" ht="12.75" x14ac:dyDescent="0.2">
      <c r="A727" s="487">
        <v>12.1</v>
      </c>
      <c r="B727" s="502">
        <v>652</v>
      </c>
      <c r="C727" s="490" t="s">
        <v>387</v>
      </c>
      <c r="D727" s="390" t="s">
        <v>653</v>
      </c>
      <c r="E727" s="391" t="s">
        <v>91</v>
      </c>
      <c r="F727" s="392" t="s">
        <v>950</v>
      </c>
      <c r="G727" s="639" t="s">
        <v>1573</v>
      </c>
      <c r="H727" s="393" t="str">
        <f t="shared" si="37"/>
        <v>Rapporto</v>
      </c>
    </row>
    <row r="728" spans="1:8" s="376" customFormat="1" ht="25.5" x14ac:dyDescent="0.2">
      <c r="A728" s="487">
        <v>12.1</v>
      </c>
      <c r="B728" s="502">
        <v>653</v>
      </c>
      <c r="C728" s="490" t="s">
        <v>387</v>
      </c>
      <c r="D728" s="390" t="s">
        <v>740</v>
      </c>
      <c r="E728" s="391" t="s">
        <v>1236</v>
      </c>
      <c r="F728" s="523" t="s">
        <v>1235</v>
      </c>
      <c r="G728" s="636" t="s">
        <v>1931</v>
      </c>
      <c r="H728" s="518" t="str">
        <f t="shared" si="37"/>
        <v>Panoramica sull’analisi del consumo energetico 2 / 2</v>
      </c>
    </row>
    <row r="729" spans="1:8" s="376" customFormat="1" ht="12.75" x14ac:dyDescent="0.2">
      <c r="A729" s="487">
        <v>12.1</v>
      </c>
      <c r="B729" s="502">
        <v>654</v>
      </c>
      <c r="C729" s="490" t="s">
        <v>387</v>
      </c>
      <c r="D729" s="390" t="s">
        <v>742</v>
      </c>
      <c r="E729" s="391" t="s">
        <v>303</v>
      </c>
      <c r="F729" s="523" t="s">
        <v>1228</v>
      </c>
      <c r="G729" s="636" t="s">
        <v>1932</v>
      </c>
      <c r="H729" s="518" t="str">
        <f t="shared" si="37"/>
        <v>Nuove misure per il risparmio energetico</v>
      </c>
    </row>
    <row r="730" spans="1:8" s="376" customFormat="1" ht="38.25" x14ac:dyDescent="0.2">
      <c r="A730" s="487">
        <v>12.1</v>
      </c>
      <c r="B730" s="502">
        <v>655</v>
      </c>
      <c r="C730" s="490" t="s">
        <v>387</v>
      </c>
      <c r="D730" s="390" t="s">
        <v>743</v>
      </c>
      <c r="E730" s="391" t="s">
        <v>305</v>
      </c>
      <c r="F730" s="523" t="s">
        <v>1229</v>
      </c>
      <c r="G730" s="636" t="s">
        <v>1933</v>
      </c>
      <c r="H730" s="518" t="str">
        <f t="shared" si="37"/>
        <v>Le misure elencate la cui attuazione è stata dichiarata con un «sì» devono essere realizzate entro i prossimi 3 anni:</v>
      </c>
    </row>
    <row r="731" spans="1:8" s="376" customFormat="1" ht="25.5" x14ac:dyDescent="0.2">
      <c r="A731" s="487">
        <v>12.1</v>
      </c>
      <c r="B731" s="502">
        <v>656</v>
      </c>
      <c r="C731" s="490" t="s">
        <v>387</v>
      </c>
      <c r="D731" s="390" t="s">
        <v>744</v>
      </c>
      <c r="E731" s="391" t="s">
        <v>919</v>
      </c>
      <c r="F731" s="523" t="s">
        <v>1237</v>
      </c>
      <c r="G731" s="636" t="s">
        <v>1934</v>
      </c>
      <c r="H731" s="518" t="str">
        <f t="shared" si="37"/>
        <v>Misure nell’ambito tecnica impiantistica/involucro edilizio ¹⁾</v>
      </c>
    </row>
    <row r="732" spans="1:8" s="376" customFormat="1" ht="63.75" x14ac:dyDescent="0.2">
      <c r="A732" s="487">
        <v>12.1</v>
      </c>
      <c r="B732" s="502">
        <v>657</v>
      </c>
      <c r="C732" s="490" t="s">
        <v>387</v>
      </c>
      <c r="D732" s="390" t="s">
        <v>752</v>
      </c>
      <c r="E732" s="391" t="s">
        <v>918</v>
      </c>
      <c r="F732" s="523" t="s">
        <v>1238</v>
      </c>
      <c r="G732" s="636" t="s">
        <v>1935</v>
      </c>
      <c r="H732" s="518" t="str">
        <f t="shared" si="37"/>
        <v>1) Le misure nell’ambito della tecnica impiantistica o dell’involucro edilizio con un payback inferiore agli 8 anni sono considerate redditizie e devono essere realizzate.</v>
      </c>
    </row>
    <row r="733" spans="1:8" s="376" customFormat="1" ht="38.25" x14ac:dyDescent="0.2">
      <c r="A733" s="487">
        <v>12.1</v>
      </c>
      <c r="B733" s="502">
        <v>658</v>
      </c>
      <c r="C733" s="490" t="s">
        <v>387</v>
      </c>
      <c r="D733" s="390" t="s">
        <v>753</v>
      </c>
      <c r="E733" s="391" t="s">
        <v>920</v>
      </c>
      <c r="F733" s="523" t="s">
        <v>1239</v>
      </c>
      <c r="G733" s="636" t="s">
        <v>1936</v>
      </c>
      <c r="H733" s="518" t="str">
        <f t="shared" si="37"/>
        <v xml:space="preserve">Misure nell’ambito
impianti di processo e produzione ²⁾
</v>
      </c>
    </row>
    <row r="734" spans="1:8" s="376" customFormat="1" ht="63.75" x14ac:dyDescent="0.2">
      <c r="A734" s="487">
        <v>12.1</v>
      </c>
      <c r="B734" s="502">
        <v>659</v>
      </c>
      <c r="C734" s="490" t="s">
        <v>387</v>
      </c>
      <c r="D734" s="390" t="s">
        <v>758</v>
      </c>
      <c r="E734" s="391" t="s">
        <v>921</v>
      </c>
      <c r="F734" s="523" t="s">
        <v>1282</v>
      </c>
      <c r="G734" s="636" t="s">
        <v>1937</v>
      </c>
      <c r="H734" s="518" t="str">
        <f t="shared" si="37"/>
        <v>2) Le misure nell’ambito degli impianti di processo e produzione con un payback inferiore ai 4 anni sono considerate redditizie e devono essere realizzate.</v>
      </c>
    </row>
    <row r="735" spans="1:8" s="376" customFormat="1" ht="25.5" x14ac:dyDescent="0.2">
      <c r="A735" s="487">
        <v>12.1</v>
      </c>
      <c r="B735" s="502">
        <v>660</v>
      </c>
      <c r="C735" s="490" t="s">
        <v>387</v>
      </c>
      <c r="D735" s="390" t="s">
        <v>761</v>
      </c>
      <c r="E735" s="391" t="s">
        <v>327</v>
      </c>
      <c r="F735" s="523" t="s">
        <v>1230</v>
      </c>
      <c r="G735" s="636" t="s">
        <v>1938</v>
      </c>
      <c r="H735" s="518" t="str">
        <f t="shared" si="37"/>
        <v>Dati di riferimento concernenti l’attuazione delle misure</v>
      </c>
    </row>
    <row r="736" spans="1:8" s="376" customFormat="1" ht="25.5" x14ac:dyDescent="0.2">
      <c r="A736" s="487">
        <v>12.1</v>
      </c>
      <c r="B736" s="502">
        <v>661</v>
      </c>
      <c r="C736" s="490" t="s">
        <v>387</v>
      </c>
      <c r="D736" s="390" t="s">
        <v>762</v>
      </c>
      <c r="E736" s="391" t="s">
        <v>328</v>
      </c>
      <c r="F736" s="523" t="s">
        <v>1231</v>
      </c>
      <c r="G736" s="636" t="s">
        <v>1939</v>
      </c>
      <c r="H736" s="518" t="str">
        <f t="shared" ref="H736:H767" si="38">IF(Sprache="DE",E736,IF(Sprache="FR",F736,IF(Sprache="IT",G736,"Fehler: Sprache wählen")))</f>
        <v>Dati di riferimento concernenti l’attuazione delle misure nei prossimi tre anni:</v>
      </c>
    </row>
    <row r="737" spans="1:8" s="376" customFormat="1" ht="12.75" x14ac:dyDescent="0.2">
      <c r="A737" s="487">
        <v>12.1</v>
      </c>
      <c r="B737" s="502">
        <v>662</v>
      </c>
      <c r="C737" s="490" t="s">
        <v>387</v>
      </c>
      <c r="D737" s="390" t="s">
        <v>763</v>
      </c>
      <c r="E737" s="391" t="s">
        <v>314</v>
      </c>
      <c r="F737" s="523" t="s">
        <v>1232</v>
      </c>
      <c r="G737" s="636" t="s">
        <v>1940</v>
      </c>
      <c r="H737" s="518" t="str">
        <f t="shared" si="38"/>
        <v>Dati di riferimento energetici</v>
      </c>
    </row>
    <row r="738" spans="1:8" s="376" customFormat="1" ht="12.75" x14ac:dyDescent="0.2">
      <c r="A738" s="487">
        <v>12.1</v>
      </c>
      <c r="B738" s="502">
        <v>663</v>
      </c>
      <c r="C738" s="490" t="s">
        <v>387</v>
      </c>
      <c r="D738" s="390" t="s">
        <v>764</v>
      </c>
      <c r="E738" s="391" t="s">
        <v>311</v>
      </c>
      <c r="F738" s="523" t="s">
        <v>1447</v>
      </c>
      <c r="G738" s="636" t="s">
        <v>1941</v>
      </c>
      <c r="H738" s="518" t="str">
        <f t="shared" si="38"/>
        <v>Risparmio energia termica</v>
      </c>
    </row>
    <row r="739" spans="1:8" s="376" customFormat="1" ht="12.75" x14ac:dyDescent="0.2">
      <c r="A739" s="487">
        <v>12.1</v>
      </c>
      <c r="B739" s="502">
        <v>664</v>
      </c>
      <c r="C739" s="490" t="s">
        <v>387</v>
      </c>
      <c r="D739" s="390" t="s">
        <v>765</v>
      </c>
      <c r="E739" s="391" t="s">
        <v>312</v>
      </c>
      <c r="F739" s="523" t="s">
        <v>1448</v>
      </c>
      <c r="G739" s="636" t="s">
        <v>1942</v>
      </c>
      <c r="H739" s="518" t="str">
        <f t="shared" si="38"/>
        <v>Risparmio energia elettrica</v>
      </c>
    </row>
    <row r="740" spans="1:8" s="376" customFormat="1" ht="12.75" x14ac:dyDescent="0.2">
      <c r="A740" s="487">
        <v>12.1</v>
      </c>
      <c r="B740" s="502">
        <v>665</v>
      </c>
      <c r="C740" s="490" t="s">
        <v>387</v>
      </c>
      <c r="D740" s="390" t="s">
        <v>766</v>
      </c>
      <c r="E740" s="391" t="s">
        <v>313</v>
      </c>
      <c r="F740" s="523" t="s">
        <v>1233</v>
      </c>
      <c r="G740" s="636" t="s">
        <v>1943</v>
      </c>
      <c r="H740" s="518" t="str">
        <f t="shared" si="38"/>
        <v>Totale risparmio</v>
      </c>
    </row>
    <row r="741" spans="1:8" s="376" customFormat="1" ht="12.75" x14ac:dyDescent="0.2">
      <c r="A741" s="487">
        <v>12.1</v>
      </c>
      <c r="B741" s="502">
        <v>666</v>
      </c>
      <c r="C741" s="490" t="s">
        <v>387</v>
      </c>
      <c r="D741" s="390" t="s">
        <v>767</v>
      </c>
      <c r="E741" s="391" t="s">
        <v>922</v>
      </c>
      <c r="F741" s="523" t="s">
        <v>1240</v>
      </c>
      <c r="G741" s="636" t="s">
        <v>1944</v>
      </c>
      <c r="H741" s="518" t="str">
        <f t="shared" si="38"/>
        <v>Totale risparmio ponderato ¹⁾</v>
      </c>
    </row>
    <row r="742" spans="1:8" s="376" customFormat="1" ht="12.75" x14ac:dyDescent="0.2">
      <c r="A742" s="487">
        <v>12.1</v>
      </c>
      <c r="B742" s="502">
        <v>667</v>
      </c>
      <c r="C742" s="490" t="s">
        <v>387</v>
      </c>
      <c r="D742" s="390" t="s">
        <v>768</v>
      </c>
      <c r="E742" s="391" t="s">
        <v>937</v>
      </c>
      <c r="F742" s="523" t="s">
        <v>1234</v>
      </c>
      <c r="G742" s="636" t="s">
        <v>1945</v>
      </c>
      <c r="H742" s="518" t="str">
        <f t="shared" si="38"/>
        <v>Prelievo attuale annuo di energia ponderato</v>
      </c>
    </row>
    <row r="743" spans="1:8" s="376" customFormat="1" ht="12.75" x14ac:dyDescent="0.2">
      <c r="A743" s="487">
        <v>12.1</v>
      </c>
      <c r="B743" s="502">
        <v>668</v>
      </c>
      <c r="C743" s="490" t="s">
        <v>387</v>
      </c>
      <c r="D743" s="390" t="s">
        <v>769</v>
      </c>
      <c r="E743" s="391" t="s">
        <v>326</v>
      </c>
      <c r="F743" s="523" t="s">
        <v>1449</v>
      </c>
      <c r="G743" s="636" t="s">
        <v>1946</v>
      </c>
      <c r="H743" s="518" t="str">
        <f t="shared" si="38"/>
        <v>Risparmio percentuale ponderato</v>
      </c>
    </row>
    <row r="744" spans="1:8" s="376" customFormat="1" ht="51" x14ac:dyDescent="0.2">
      <c r="A744" s="487">
        <v>12.1</v>
      </c>
      <c r="B744" s="502">
        <v>669</v>
      </c>
      <c r="C744" s="490" t="s">
        <v>387</v>
      </c>
      <c r="D744" s="390" t="s">
        <v>770</v>
      </c>
      <c r="E744" s="391" t="str">
        <f>E715</f>
        <v>1) Gewichtungsfaktoren: Elektrische Energie: 2, Heizöl &amp; Erdgas: 1, Fernwärme/-kälte: 0.6, Holz &amp; Biomasse: 0.7, Umweltwärme &amp; erneuerbare Stromeigenproduktion: 0</v>
      </c>
      <c r="F744" s="523" t="s">
        <v>1561</v>
      </c>
      <c r="G744" s="636" t="s">
        <v>2013</v>
      </c>
      <c r="H744" s="518" t="str">
        <f t="shared" si="38"/>
        <v>1) Fattori di ponderazione: elettricità: 2; olio combust. e gas naturale: 1; teleriscald./teleraffresc.: 0,6; legna e biomassa: 0,7; calore ambient. e prod. auton. elettr. rinnovabili: 0</v>
      </c>
    </row>
    <row r="745" spans="1:8" s="376" customFormat="1" ht="25.5" x14ac:dyDescent="0.2">
      <c r="A745" s="487">
        <v>12.1</v>
      </c>
      <c r="B745" s="502">
        <v>670</v>
      </c>
      <c r="C745" s="490" t="s">
        <v>387</v>
      </c>
      <c r="D745" s="390" t="s">
        <v>771</v>
      </c>
      <c r="E745" s="391" t="s">
        <v>928</v>
      </c>
      <c r="F745" s="523" t="s">
        <v>1241</v>
      </c>
      <c r="G745" s="636" t="s">
        <v>1947</v>
      </c>
      <c r="H745" s="518" t="str">
        <f t="shared" si="38"/>
        <v>2) Totale dei costi di investimento indicati per tutte le misure nuove da realizzare.</v>
      </c>
    </row>
    <row r="746" spans="1:8" s="376" customFormat="1" ht="25.5" x14ac:dyDescent="0.2">
      <c r="A746" s="487">
        <v>12.1</v>
      </c>
      <c r="B746" s="502">
        <v>671</v>
      </c>
      <c r="C746" s="490" t="s">
        <v>387</v>
      </c>
      <c r="D746" s="390" t="s">
        <v>772</v>
      </c>
      <c r="E746" s="391" t="s">
        <v>929</v>
      </c>
      <c r="F746" s="523" t="s">
        <v>1242</v>
      </c>
      <c r="G746" s="636" t="s">
        <v>1948</v>
      </c>
      <c r="H746" s="518" t="str">
        <f t="shared" si="38"/>
        <v>3) Quota dei costi di investimento destinata ai miglioramenti energetici.</v>
      </c>
    </row>
    <row r="747" spans="1:8" s="376" customFormat="1" ht="12.75" x14ac:dyDescent="0.2">
      <c r="A747" s="487">
        <v>12.1</v>
      </c>
      <c r="B747" s="502">
        <v>672</v>
      </c>
      <c r="C747" s="490" t="s">
        <v>387</v>
      </c>
      <c r="D747" s="390" t="s">
        <v>858</v>
      </c>
      <c r="E747" s="389" t="s">
        <v>45</v>
      </c>
      <c r="F747" s="392" t="s">
        <v>1440</v>
      </c>
      <c r="G747" s="639" t="s">
        <v>1806</v>
      </c>
      <c r="H747" s="393" t="str">
        <f t="shared" si="38"/>
        <v>Risparmio energetico</v>
      </c>
    </row>
    <row r="748" spans="1:8" s="376" customFormat="1" ht="25.5" x14ac:dyDescent="0.2">
      <c r="A748" s="487">
        <v>12.1</v>
      </c>
      <c r="B748" s="502">
        <v>673</v>
      </c>
      <c r="C748" s="490" t="s">
        <v>387</v>
      </c>
      <c r="D748" s="390" t="s">
        <v>859</v>
      </c>
      <c r="E748" s="389" t="s">
        <v>1379</v>
      </c>
      <c r="F748" s="523" t="s">
        <v>1243</v>
      </c>
      <c r="G748" s="636" t="s">
        <v>1961</v>
      </c>
      <c r="H748" s="518" t="str">
        <f t="shared" si="38"/>
        <v>Totale (pond.)
[kWh/a]</v>
      </c>
    </row>
    <row r="749" spans="1:8" s="376" customFormat="1" ht="12.75" x14ac:dyDescent="0.2">
      <c r="A749" s="487">
        <v>12.1</v>
      </c>
      <c r="B749" s="502">
        <v>674</v>
      </c>
      <c r="C749" s="490" t="s">
        <v>387</v>
      </c>
      <c r="D749" s="390" t="s">
        <v>860</v>
      </c>
      <c r="E749" s="389" t="s">
        <v>45</v>
      </c>
      <c r="F749" s="392" t="s">
        <v>1440</v>
      </c>
      <c r="G749" s="639" t="s">
        <v>1806</v>
      </c>
      <c r="H749" s="393" t="str">
        <f t="shared" si="38"/>
        <v>Risparmio energetico</v>
      </c>
    </row>
    <row r="750" spans="1:8" s="376" customFormat="1" ht="25.5" x14ac:dyDescent="0.2">
      <c r="A750" s="487">
        <v>12.1</v>
      </c>
      <c r="B750" s="502">
        <v>675</v>
      </c>
      <c r="C750" s="490" t="s">
        <v>387</v>
      </c>
      <c r="D750" s="390" t="s">
        <v>861</v>
      </c>
      <c r="E750" s="389" t="s">
        <v>1379</v>
      </c>
      <c r="F750" s="392" t="s">
        <v>1243</v>
      </c>
      <c r="G750" s="639" t="s">
        <v>1961</v>
      </c>
      <c r="H750" s="393" t="str">
        <f t="shared" si="38"/>
        <v>Totale (pond.)
[kWh/a]</v>
      </c>
    </row>
    <row r="751" spans="1:8" s="376" customFormat="1" ht="25.5" x14ac:dyDescent="0.2">
      <c r="A751" s="487">
        <v>12.1</v>
      </c>
      <c r="B751" s="502">
        <v>676</v>
      </c>
      <c r="C751" s="490" t="s">
        <v>387</v>
      </c>
      <c r="D751" s="390" t="s">
        <v>862</v>
      </c>
      <c r="E751" s="389" t="s">
        <v>300</v>
      </c>
      <c r="F751" s="523" t="s">
        <v>1450</v>
      </c>
      <c r="G751" s="636" t="s">
        <v>1959</v>
      </c>
      <c r="H751" s="518" t="str">
        <f t="shared" si="38"/>
        <v>Risparmio
percent. [-]</v>
      </c>
    </row>
    <row r="752" spans="1:8" s="376" customFormat="1" ht="25.5" x14ac:dyDescent="0.2">
      <c r="A752" s="487">
        <v>12.1</v>
      </c>
      <c r="B752" s="502">
        <v>677</v>
      </c>
      <c r="C752" s="490" t="s">
        <v>387</v>
      </c>
      <c r="D752" s="390" t="s">
        <v>863</v>
      </c>
      <c r="E752" s="389" t="s">
        <v>300</v>
      </c>
      <c r="F752" s="392" t="s">
        <v>1450</v>
      </c>
      <c r="G752" s="639" t="s">
        <v>1959</v>
      </c>
      <c r="H752" s="393" t="str">
        <f t="shared" si="38"/>
        <v>Risparmio
percent. [-]</v>
      </c>
    </row>
    <row r="753" spans="1:8" s="376" customFormat="1" ht="12.75" x14ac:dyDescent="0.2">
      <c r="A753" s="487">
        <v>12.1</v>
      </c>
      <c r="B753" s="502">
        <v>678</v>
      </c>
      <c r="C753" s="490" t="s">
        <v>387</v>
      </c>
      <c r="D753" s="390" t="s">
        <v>864</v>
      </c>
      <c r="E753" s="389" t="s">
        <v>47</v>
      </c>
      <c r="F753" s="392" t="s">
        <v>1120</v>
      </c>
      <c r="G753" s="639" t="s">
        <v>1818</v>
      </c>
      <c r="H753" s="393" t="str">
        <f t="shared" si="38"/>
        <v>Investimenti</v>
      </c>
    </row>
    <row r="754" spans="1:8" s="376" customFormat="1" ht="25.5" x14ac:dyDescent="0.2">
      <c r="A754" s="487">
        <v>12.1</v>
      </c>
      <c r="B754" s="502">
        <v>679</v>
      </c>
      <c r="C754" s="490" t="s">
        <v>387</v>
      </c>
      <c r="D754" s="390" t="s">
        <v>865</v>
      </c>
      <c r="E754" s="389" t="s">
        <v>294</v>
      </c>
      <c r="F754" s="523" t="s">
        <v>1244</v>
      </c>
      <c r="G754" s="636" t="s">
        <v>1960</v>
      </c>
      <c r="H754" s="518" t="str">
        <f t="shared" si="38"/>
        <v>Totale
[CHF]</v>
      </c>
    </row>
    <row r="755" spans="1:8" s="376" customFormat="1" ht="12.75" x14ac:dyDescent="0.2">
      <c r="A755" s="487">
        <v>12.1</v>
      </c>
      <c r="B755" s="502">
        <v>680</v>
      </c>
      <c r="C755" s="490" t="s">
        <v>387</v>
      </c>
      <c r="D755" s="390" t="s">
        <v>866</v>
      </c>
      <c r="E755" s="389" t="s">
        <v>47</v>
      </c>
      <c r="F755" s="392" t="s">
        <v>1120</v>
      </c>
      <c r="G755" s="639" t="s">
        <v>1818</v>
      </c>
      <c r="H755" s="393" t="str">
        <f t="shared" si="38"/>
        <v>Investimenti</v>
      </c>
    </row>
    <row r="756" spans="1:8" s="376" customFormat="1" ht="25.5" x14ac:dyDescent="0.2">
      <c r="A756" s="487">
        <v>12.1</v>
      </c>
      <c r="B756" s="502">
        <v>681</v>
      </c>
      <c r="C756" s="490" t="s">
        <v>387</v>
      </c>
      <c r="D756" s="390" t="s">
        <v>867</v>
      </c>
      <c r="E756" s="389" t="s">
        <v>294</v>
      </c>
      <c r="F756" s="392" t="s">
        <v>1244</v>
      </c>
      <c r="G756" s="639" t="s">
        <v>1960</v>
      </c>
      <c r="H756" s="393" t="str">
        <f t="shared" si="38"/>
        <v>Totale
[CHF]</v>
      </c>
    </row>
    <row r="757" spans="1:8" s="376" customFormat="1" ht="12.75" x14ac:dyDescent="0.2">
      <c r="A757" s="487">
        <v>12.1</v>
      </c>
      <c r="B757" s="502">
        <v>682</v>
      </c>
      <c r="C757" s="490" t="s">
        <v>387</v>
      </c>
      <c r="D757" s="390" t="s">
        <v>868</v>
      </c>
      <c r="E757" s="391" t="s">
        <v>315</v>
      </c>
      <c r="F757" s="523" t="s">
        <v>1245</v>
      </c>
      <c r="G757" s="636" t="s">
        <v>1949</v>
      </c>
      <c r="H757" s="518" t="str">
        <f t="shared" si="38"/>
        <v>Dati di riferimento finanziari</v>
      </c>
    </row>
    <row r="758" spans="1:8" s="376" customFormat="1" ht="12.75" x14ac:dyDescent="0.2">
      <c r="A758" s="487">
        <v>12.1</v>
      </c>
      <c r="B758" s="502">
        <v>683</v>
      </c>
      <c r="C758" s="490" t="s">
        <v>387</v>
      </c>
      <c r="D758" s="390" t="s">
        <v>869</v>
      </c>
      <c r="E758" s="391" t="s">
        <v>323</v>
      </c>
      <c r="F758" s="523" t="s">
        <v>1451</v>
      </c>
      <c r="G758" s="636" t="s">
        <v>1950</v>
      </c>
      <c r="H758" s="518" t="str">
        <f t="shared" si="38"/>
        <v>Risp. costi energia termica</v>
      </c>
    </row>
    <row r="759" spans="1:8" s="376" customFormat="1" ht="12.75" x14ac:dyDescent="0.2">
      <c r="A759" s="487">
        <v>12.1</v>
      </c>
      <c r="B759" s="502">
        <v>684</v>
      </c>
      <c r="C759" s="490" t="s">
        <v>387</v>
      </c>
      <c r="D759" s="390" t="s">
        <v>870</v>
      </c>
      <c r="E759" s="391" t="s">
        <v>324</v>
      </c>
      <c r="F759" s="523" t="s">
        <v>1452</v>
      </c>
      <c r="G759" s="636" t="s">
        <v>1951</v>
      </c>
      <c r="H759" s="518" t="str">
        <f t="shared" si="38"/>
        <v>Risp. costi energia elettrica</v>
      </c>
    </row>
    <row r="760" spans="1:8" s="376" customFormat="1" ht="12.75" x14ac:dyDescent="0.2">
      <c r="A760" s="487">
        <v>12.1</v>
      </c>
      <c r="B760" s="502">
        <v>685</v>
      </c>
      <c r="C760" s="490" t="s">
        <v>387</v>
      </c>
      <c r="D760" s="390" t="s">
        <v>871</v>
      </c>
      <c r="E760" s="391" t="s">
        <v>325</v>
      </c>
      <c r="F760" s="523" t="s">
        <v>1246</v>
      </c>
      <c r="G760" s="636" t="s">
        <v>1952</v>
      </c>
      <c r="H760" s="518" t="str">
        <f t="shared" si="38"/>
        <v>Totale risp. costi energetici</v>
      </c>
    </row>
    <row r="761" spans="1:8" s="376" customFormat="1" ht="12.75" x14ac:dyDescent="0.2">
      <c r="A761" s="487">
        <v>12.1</v>
      </c>
      <c r="B761" s="502">
        <v>686</v>
      </c>
      <c r="C761" s="490" t="s">
        <v>387</v>
      </c>
      <c r="D761" s="390" t="s">
        <v>872</v>
      </c>
      <c r="E761" s="391" t="s">
        <v>923</v>
      </c>
      <c r="F761" s="523" t="s">
        <v>1283</v>
      </c>
      <c r="G761" s="636" t="s">
        <v>1953</v>
      </c>
      <c r="H761" s="518" t="str">
        <f t="shared" si="38"/>
        <v>Totale costi di investimento ²⁾</v>
      </c>
    </row>
    <row r="762" spans="1:8" s="376" customFormat="1" ht="12.75" x14ac:dyDescent="0.2">
      <c r="A762" s="487">
        <v>12.1</v>
      </c>
      <c r="B762" s="502">
        <v>687</v>
      </c>
      <c r="C762" s="490" t="s">
        <v>387</v>
      </c>
      <c r="D762" s="390" t="s">
        <v>873</v>
      </c>
      <c r="E762" s="391" t="s">
        <v>924</v>
      </c>
      <c r="F762" s="523" t="s">
        <v>1284</v>
      </c>
      <c r="G762" s="636" t="s">
        <v>1954</v>
      </c>
      <c r="H762" s="518" t="str">
        <f t="shared" si="38"/>
        <v>Quota costi energia ³⁾</v>
      </c>
    </row>
    <row r="763" spans="1:8" s="376" customFormat="1" ht="12.75" x14ac:dyDescent="0.2">
      <c r="A763" s="487">
        <v>12.1</v>
      </c>
      <c r="B763" s="502">
        <v>688</v>
      </c>
      <c r="C763" s="490" t="s">
        <v>387</v>
      </c>
      <c r="D763" s="390" t="s">
        <v>874</v>
      </c>
      <c r="E763" s="391" t="s">
        <v>316</v>
      </c>
      <c r="F763" s="523" t="s">
        <v>1378</v>
      </c>
      <c r="G763" s="636" t="s">
        <v>1955</v>
      </c>
      <c r="H763" s="518" t="str">
        <f t="shared" si="38"/>
        <v>Durata del payback media</v>
      </c>
    </row>
    <row r="764" spans="1:8" s="376" customFormat="1" ht="12.75" x14ac:dyDescent="0.2">
      <c r="A764" s="487">
        <v>12.1</v>
      </c>
      <c r="B764" s="502">
        <v>689</v>
      </c>
      <c r="C764" s="490" t="s">
        <v>387</v>
      </c>
      <c r="D764" s="390" t="s">
        <v>875</v>
      </c>
      <c r="E764" s="389" t="s">
        <v>292</v>
      </c>
      <c r="F764" s="523" t="s">
        <v>1247</v>
      </c>
      <c r="G764" s="636" t="s">
        <v>1956</v>
      </c>
      <c r="H764" s="518" t="str">
        <f t="shared" si="38"/>
        <v>Quota costi energia [-]</v>
      </c>
    </row>
    <row r="765" spans="1:8" s="376" customFormat="1" ht="12.75" x14ac:dyDescent="0.2">
      <c r="A765" s="487">
        <v>12.1</v>
      </c>
      <c r="B765" s="502">
        <v>690</v>
      </c>
      <c r="C765" s="490" t="s">
        <v>387</v>
      </c>
      <c r="D765" s="390" t="s">
        <v>876</v>
      </c>
      <c r="E765" s="389" t="s">
        <v>292</v>
      </c>
      <c r="F765" s="392" t="s">
        <v>1247</v>
      </c>
      <c r="G765" s="639" t="s">
        <v>1956</v>
      </c>
      <c r="H765" s="393" t="str">
        <f t="shared" si="38"/>
        <v>Quota costi energia [-]</v>
      </c>
    </row>
    <row r="766" spans="1:8" s="376" customFormat="1" ht="12.75" x14ac:dyDescent="0.2">
      <c r="A766" s="487">
        <v>12.1</v>
      </c>
      <c r="B766" s="502">
        <v>691</v>
      </c>
      <c r="C766" s="490" t="s">
        <v>387</v>
      </c>
      <c r="D766" s="390" t="s">
        <v>877</v>
      </c>
      <c r="E766" s="389" t="s">
        <v>225</v>
      </c>
      <c r="F766" s="392" t="s">
        <v>1324</v>
      </c>
      <c r="G766" s="639" t="s">
        <v>225</v>
      </c>
      <c r="H766" s="393" t="str">
        <f t="shared" si="38"/>
        <v>Payback</v>
      </c>
    </row>
    <row r="767" spans="1:8" s="376" customFormat="1" ht="25.5" x14ac:dyDescent="0.2">
      <c r="A767" s="487">
        <v>12.1</v>
      </c>
      <c r="B767" s="502">
        <v>692</v>
      </c>
      <c r="C767" s="490" t="s">
        <v>387</v>
      </c>
      <c r="D767" s="390" t="s">
        <v>878</v>
      </c>
      <c r="E767" s="389" t="s">
        <v>293</v>
      </c>
      <c r="F767" s="523" t="s">
        <v>1248</v>
      </c>
      <c r="G767" s="636" t="s">
        <v>1962</v>
      </c>
      <c r="H767" s="518" t="str">
        <f t="shared" si="38"/>
        <v>Anni
[a]</v>
      </c>
    </row>
    <row r="768" spans="1:8" s="376" customFormat="1" ht="12.75" x14ac:dyDescent="0.2">
      <c r="A768" s="487">
        <v>12.1</v>
      </c>
      <c r="B768" s="502">
        <v>693</v>
      </c>
      <c r="C768" s="490" t="s">
        <v>387</v>
      </c>
      <c r="D768" s="390" t="s">
        <v>879</v>
      </c>
      <c r="E768" s="389" t="s">
        <v>225</v>
      </c>
      <c r="F768" s="392" t="s">
        <v>1324</v>
      </c>
      <c r="G768" s="639" t="s">
        <v>225</v>
      </c>
      <c r="H768" s="393" t="str">
        <f t="shared" ref="H768:H776" si="39">IF(Sprache="DE",E768,IF(Sprache="FR",F768,IF(Sprache="IT",G768,"Fehler: Sprache wählen")))</f>
        <v>Payback</v>
      </c>
    </row>
    <row r="769" spans="1:8" s="376" customFormat="1" ht="25.5" x14ac:dyDescent="0.2">
      <c r="A769" s="487">
        <v>12.1</v>
      </c>
      <c r="B769" s="502">
        <v>694</v>
      </c>
      <c r="C769" s="490" t="s">
        <v>387</v>
      </c>
      <c r="D769" s="390" t="s">
        <v>880</v>
      </c>
      <c r="E769" s="389" t="s">
        <v>293</v>
      </c>
      <c r="F769" s="392" t="s">
        <v>1248</v>
      </c>
      <c r="G769" s="639" t="s">
        <v>1962</v>
      </c>
      <c r="H769" s="393" t="str">
        <f t="shared" si="39"/>
        <v>Anni
[a]</v>
      </c>
    </row>
    <row r="770" spans="1:8" s="376" customFormat="1" ht="12.75" x14ac:dyDescent="0.2">
      <c r="A770" s="487">
        <v>12.1</v>
      </c>
      <c r="B770" s="502">
        <v>695</v>
      </c>
      <c r="C770" s="490" t="s">
        <v>387</v>
      </c>
      <c r="D770" s="390" t="s">
        <v>881</v>
      </c>
      <c r="E770" s="389" t="s">
        <v>302</v>
      </c>
      <c r="F770" s="523" t="s">
        <v>1152</v>
      </c>
      <c r="G770" s="636" t="s">
        <v>1835</v>
      </c>
      <c r="H770" s="518" t="str">
        <f t="shared" si="39"/>
        <v>Attuazione</v>
      </c>
    </row>
    <row r="771" spans="1:8" s="376" customFormat="1" ht="25.5" x14ac:dyDescent="0.2">
      <c r="A771" s="487">
        <v>12.1</v>
      </c>
      <c r="B771" s="502">
        <v>696</v>
      </c>
      <c r="C771" s="490" t="s">
        <v>387</v>
      </c>
      <c r="D771" s="390" t="s">
        <v>882</v>
      </c>
      <c r="E771" s="389" t="s">
        <v>304</v>
      </c>
      <c r="F771" s="523" t="s">
        <v>1249</v>
      </c>
      <c r="G771" s="680" t="s">
        <v>1963</v>
      </c>
      <c r="H771" s="518" t="str">
        <f t="shared" si="39"/>
        <v>[si] o
[no]</v>
      </c>
    </row>
    <row r="772" spans="1:8" s="376" customFormat="1" ht="12.75" x14ac:dyDescent="0.2">
      <c r="A772" s="487">
        <v>12.1</v>
      </c>
      <c r="B772" s="502">
        <v>697</v>
      </c>
      <c r="C772" s="490" t="s">
        <v>387</v>
      </c>
      <c r="D772" s="390" t="s">
        <v>883</v>
      </c>
      <c r="E772" s="389" t="s">
        <v>302</v>
      </c>
      <c r="F772" s="392" t="s">
        <v>1152</v>
      </c>
      <c r="G772" s="639" t="s">
        <v>1835</v>
      </c>
      <c r="H772" s="393" t="str">
        <f t="shared" si="39"/>
        <v>Attuazione</v>
      </c>
    </row>
    <row r="773" spans="1:8" s="376" customFormat="1" ht="25.5" x14ac:dyDescent="0.2">
      <c r="A773" s="487">
        <v>12.1</v>
      </c>
      <c r="B773" s="502">
        <v>698</v>
      </c>
      <c r="C773" s="490" t="s">
        <v>387</v>
      </c>
      <c r="D773" s="390" t="s">
        <v>884</v>
      </c>
      <c r="E773" s="389" t="s">
        <v>304</v>
      </c>
      <c r="F773" s="392" t="s">
        <v>1249</v>
      </c>
      <c r="G773" s="639" t="s">
        <v>1963</v>
      </c>
      <c r="H773" s="393" t="str">
        <f t="shared" si="39"/>
        <v>[si] o
[no]</v>
      </c>
    </row>
    <row r="774" spans="1:8" s="376" customFormat="1" ht="12.75" x14ac:dyDescent="0.2">
      <c r="A774" s="488">
        <v>12.1</v>
      </c>
      <c r="B774" s="503">
        <v>699</v>
      </c>
      <c r="C774" s="492" t="s">
        <v>387</v>
      </c>
      <c r="D774" s="398" t="s">
        <v>888</v>
      </c>
      <c r="E774" s="397" t="s">
        <v>885</v>
      </c>
      <c r="F774" s="525" t="s">
        <v>1250</v>
      </c>
      <c r="G774" s="638" t="s">
        <v>1957</v>
      </c>
      <c r="H774" s="520" t="str">
        <f t="shared" si="39"/>
        <v>Prelievo di energia assoluto [kWh/a]</v>
      </c>
    </row>
    <row r="775" spans="1:8" s="376" customFormat="1" ht="12.75" x14ac:dyDescent="0.2">
      <c r="A775" s="487">
        <v>12.1</v>
      </c>
      <c r="B775" s="502">
        <v>700</v>
      </c>
      <c r="C775" s="490" t="s">
        <v>387</v>
      </c>
      <c r="D775" s="390" t="s">
        <v>889</v>
      </c>
      <c r="E775" s="389" t="s">
        <v>886</v>
      </c>
      <c r="F775" s="523" t="s">
        <v>1541</v>
      </c>
      <c r="G775" s="636" t="s">
        <v>2014</v>
      </c>
      <c r="H775" s="518" t="str">
        <f t="shared" si="39"/>
        <v>Prelievo di energia specifico</v>
      </c>
    </row>
    <row r="776" spans="1:8" s="376" customFormat="1" ht="13.5" thickBot="1" x14ac:dyDescent="0.25">
      <c r="A776" s="487">
        <v>12.1</v>
      </c>
      <c r="B776" s="502">
        <v>701</v>
      </c>
      <c r="C776" s="490" t="s">
        <v>387</v>
      </c>
      <c r="D776" s="390" t="s">
        <v>890</v>
      </c>
      <c r="E776" s="389" t="s">
        <v>887</v>
      </c>
      <c r="F776" s="523" t="s">
        <v>1251</v>
      </c>
      <c r="G776" s="636" t="s">
        <v>1958</v>
      </c>
      <c r="H776" s="518" t="str">
        <f t="shared" si="39"/>
        <v>Costi energetici [CHF/a]</v>
      </c>
    </row>
    <row r="777" spans="1:8" s="376" customFormat="1" ht="17.100000000000001" customHeight="1" thickBot="1" x14ac:dyDescent="0.25">
      <c r="A777" s="497" t="s">
        <v>388</v>
      </c>
      <c r="B777" s="506">
        <v>702</v>
      </c>
      <c r="C777" s="498" t="s">
        <v>388</v>
      </c>
      <c r="D777" s="403" t="s">
        <v>388</v>
      </c>
      <c r="E777" s="404" t="s">
        <v>388</v>
      </c>
      <c r="F777" s="404" t="s">
        <v>388</v>
      </c>
      <c r="G777" s="521" t="s">
        <v>388</v>
      </c>
      <c r="H777" s="405" t="s">
        <v>388</v>
      </c>
    </row>
  </sheetData>
  <sheetProtection selectLockedCells="1" selectUnlockedCells="1"/>
  <mergeCells count="1">
    <mergeCell ref="D1:G1"/>
  </mergeCells>
  <printOptions horizontalCentered="1"/>
  <pageMargins left="0.23622047244094491" right="0.23622047244094491" top="0.74803149606299213" bottom="0.74803149606299213" header="0.31496062992125984" footer="0.31496062992125984"/>
  <pageSetup paperSize="9" scale="55" fitToHeight="0" orientation="landscape" verticalDpi="300" r:id="rId1"/>
  <headerFooter alignWithMargins="0">
    <oddFooter>&amp;L&amp;8Energieverbrauchsanalyse EVA - August 2013&amp;R&amp;8Amt für Umwelt und Energie, Kanton St.Gallen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dmin">
    <tabColor theme="1" tint="4.9989318521683403E-2"/>
    <pageSetUpPr fitToPage="1"/>
  </sheetPr>
  <dimension ref="A1:D69"/>
  <sheetViews>
    <sheetView view="pageLayout" zoomScale="115" zoomScaleNormal="100" zoomScalePageLayoutView="115" workbookViewId="0">
      <selection activeCell="B7" sqref="B7"/>
    </sheetView>
  </sheetViews>
  <sheetFormatPr baseColWidth="10" defaultColWidth="11.42578125" defaultRowHeight="15" customHeight="1" x14ac:dyDescent="0.2"/>
  <cols>
    <col min="1" max="1" width="54.42578125" style="9" customWidth="1"/>
    <col min="2" max="2" width="28.28515625" style="9" customWidth="1"/>
    <col min="3" max="3" width="20.85546875" style="9" bestFit="1" customWidth="1"/>
    <col min="4" max="4" width="22" style="9" bestFit="1" customWidth="1"/>
    <col min="5" max="16384" width="11.42578125" style="9"/>
  </cols>
  <sheetData>
    <row r="1" spans="1:2" ht="15" customHeight="1" x14ac:dyDescent="0.2">
      <c r="A1" s="377" t="s">
        <v>494</v>
      </c>
      <c r="B1" s="796">
        <f ca="1">TODAY()</f>
        <v>45016</v>
      </c>
    </row>
    <row r="2" spans="1:2" ht="15" customHeight="1" x14ac:dyDescent="0.2">
      <c r="A2" s="47"/>
      <c r="B2" s="47">
        <f ca="1">IF(MONTH(B1)&gt;2,YEAR(B1)-1,YEAR(B1)-2)</f>
        <v>2022</v>
      </c>
    </row>
    <row r="3" spans="1:2" ht="15" customHeight="1" x14ac:dyDescent="0.2">
      <c r="A3" s="432" t="str">
        <f>Sprachen!H23</f>
        <v>Versione</v>
      </c>
    </row>
    <row r="4" spans="1:2" ht="15" customHeight="1" x14ac:dyDescent="0.2">
      <c r="A4" s="47" t="str">
        <f>Sprachen!H24</f>
        <v>Versione:</v>
      </c>
      <c r="B4" s="146" t="s">
        <v>2142</v>
      </c>
    </row>
    <row r="5" spans="1:2" ht="15" customHeight="1" x14ac:dyDescent="0.2">
      <c r="A5" s="47" t="str">
        <f>Sprachen!H25</f>
        <v>Data della versione:</v>
      </c>
      <c r="B5" s="147">
        <v>44858</v>
      </c>
    </row>
    <row r="6" spans="1:2" ht="15" customHeight="1" x14ac:dyDescent="0.2">
      <c r="A6" s="47"/>
    </row>
    <row r="7" spans="1:2" ht="15" customHeight="1" x14ac:dyDescent="0.2">
      <c r="A7" s="684" t="s">
        <v>2022</v>
      </c>
    </row>
    <row r="8" spans="1:2" ht="29.25" customHeight="1" x14ac:dyDescent="0.2">
      <c r="A8" s="838" t="s">
        <v>2021</v>
      </c>
      <c r="B8" s="838"/>
    </row>
    <row r="9" spans="1:2" ht="55.5" customHeight="1" x14ac:dyDescent="0.2">
      <c r="A9" s="838" t="s">
        <v>2023</v>
      </c>
      <c r="B9" s="838"/>
    </row>
    <row r="10" spans="1:2" ht="15" customHeight="1" x14ac:dyDescent="0.2">
      <c r="A10" s="47"/>
    </row>
    <row r="11" spans="1:2" ht="15" customHeight="1" x14ac:dyDescent="0.2">
      <c r="A11" s="432" t="str">
        <f>Sprachen!H26</f>
        <v>Menu dropdown</v>
      </c>
    </row>
    <row r="12" spans="1:2" ht="15" customHeight="1" x14ac:dyDescent="0.2">
      <c r="A12" s="433" t="str">
        <f>Sprachen!H27</f>
        <v>Numero di edifici</v>
      </c>
      <c r="B12" s="145"/>
    </row>
    <row r="13" spans="1:2" ht="15" customHeight="1" x14ac:dyDescent="0.2">
      <c r="A13" s="424">
        <v>1</v>
      </c>
      <c r="B13" s="145"/>
    </row>
    <row r="14" spans="1:2" ht="15" customHeight="1" x14ac:dyDescent="0.2">
      <c r="A14" s="424">
        <v>2</v>
      </c>
      <c r="B14" s="145"/>
    </row>
    <row r="15" spans="1:2" ht="15" customHeight="1" x14ac:dyDescent="0.2">
      <c r="A15" s="424">
        <v>3</v>
      </c>
      <c r="B15" s="145"/>
    </row>
    <row r="16" spans="1:2" ht="15" customHeight="1" x14ac:dyDescent="0.2">
      <c r="A16" s="424">
        <v>4</v>
      </c>
      <c r="B16" s="145"/>
    </row>
    <row r="17" spans="1:4" ht="15" customHeight="1" x14ac:dyDescent="0.2">
      <c r="A17" s="424">
        <v>5</v>
      </c>
      <c r="B17" s="145"/>
    </row>
    <row r="18" spans="1:4" ht="15" customHeight="1" x14ac:dyDescent="0.2">
      <c r="A18" s="424">
        <v>6</v>
      </c>
      <c r="B18" s="145"/>
    </row>
    <row r="19" spans="1:4" ht="15" customHeight="1" x14ac:dyDescent="0.2">
      <c r="A19" s="424">
        <v>7</v>
      </c>
      <c r="B19" s="145"/>
    </row>
    <row r="20" spans="1:4" ht="15" customHeight="1" x14ac:dyDescent="0.2">
      <c r="A20" s="434" t="str">
        <f>Sprachen!H28</f>
        <v>Descrizione delle misure</v>
      </c>
      <c r="B20" s="145"/>
    </row>
    <row r="21" spans="1:4" ht="15" customHeight="1" x14ac:dyDescent="0.2">
      <c r="A21" s="435" t="str">
        <f>Sprachen!H29</f>
        <v>a) nel foglio di lavoro «Details»</v>
      </c>
      <c r="B21" s="145"/>
    </row>
    <row r="22" spans="1:4" ht="15" customHeight="1" x14ac:dyDescent="0.2">
      <c r="A22" s="425" t="str">
        <f>Sprachen!H30</f>
        <v>b) in un allegato a parte</v>
      </c>
      <c r="B22" s="145"/>
    </row>
    <row r="23" spans="1:4" ht="15" customHeight="1" x14ac:dyDescent="0.2">
      <c r="A23" s="654" t="str">
        <f>Sprachen!H31</f>
        <v>Sì o No</v>
      </c>
      <c r="B23" s="145"/>
    </row>
    <row r="24" spans="1:4" ht="15" customHeight="1" x14ac:dyDescent="0.2">
      <c r="A24" s="425" t="str">
        <f>Sprachen!H32</f>
        <v>sì</v>
      </c>
      <c r="B24" s="145"/>
    </row>
    <row r="25" spans="1:4" ht="15" customHeight="1" x14ac:dyDescent="0.2">
      <c r="A25" s="425" t="str">
        <f>Sprachen!H33</f>
        <v>no</v>
      </c>
      <c r="B25" s="145"/>
    </row>
    <row r="26" spans="1:4" ht="15" customHeight="1" x14ac:dyDescent="0.2">
      <c r="A26" s="433" t="str">
        <f>Sprachen!H34</f>
        <v>Stato</v>
      </c>
      <c r="B26" s="145"/>
    </row>
    <row r="27" spans="1:4" ht="15" customHeight="1" x14ac:dyDescent="0.2">
      <c r="A27" s="424" t="str">
        <f>Sprachen!H35</f>
        <v>buono</v>
      </c>
      <c r="B27" s="145"/>
    </row>
    <row r="28" spans="1:4" ht="15" customHeight="1" x14ac:dyDescent="0.2">
      <c r="A28" s="424" t="str">
        <f>Sprachen!H36</f>
        <v>medio</v>
      </c>
      <c r="B28" s="145"/>
    </row>
    <row r="29" spans="1:4" ht="15" customHeight="1" x14ac:dyDescent="0.2">
      <c r="A29" s="424" t="str">
        <f>Sprachen!H37</f>
        <v>pessimo</v>
      </c>
      <c r="B29" s="145"/>
    </row>
    <row r="30" spans="1:4" ht="15" customHeight="1" x14ac:dyDescent="0.2">
      <c r="A30" s="434" t="str">
        <f>Sprachen!H38</f>
        <v>Vettore energetico</v>
      </c>
      <c r="B30" s="3"/>
      <c r="C30" s="145"/>
      <c r="D30" s="3"/>
    </row>
    <row r="31" spans="1:4" ht="15" customHeight="1" x14ac:dyDescent="0.2">
      <c r="A31" s="435" t="str">
        <f>Sprachen!H39</f>
        <v>O</v>
      </c>
      <c r="B31" s="47" t="str">
        <f>Sprachen!H45</f>
        <v>Olio combustile</v>
      </c>
      <c r="D31" s="47"/>
    </row>
    <row r="32" spans="1:4" ht="15" customHeight="1" x14ac:dyDescent="0.2">
      <c r="A32" s="435" t="str">
        <f>Sprachen!H40</f>
        <v>G</v>
      </c>
      <c r="B32" s="47" t="str">
        <f>Sprachen!H46</f>
        <v>Gas naturale</v>
      </c>
      <c r="D32" s="47"/>
    </row>
    <row r="33" spans="1:4" ht="15" customHeight="1" x14ac:dyDescent="0.2">
      <c r="A33" s="435" t="str">
        <f>Sprachen!H41</f>
        <v>T</v>
      </c>
      <c r="B33" s="47" t="str">
        <f>Sprachen!H47</f>
        <v>Teleriscaldamento/teleraffrescamento</v>
      </c>
      <c r="D33" s="47"/>
    </row>
    <row r="34" spans="1:4" ht="15" customHeight="1" x14ac:dyDescent="0.2">
      <c r="A34" s="435" t="str">
        <f>Sprachen!H42</f>
        <v>L</v>
      </c>
      <c r="B34" s="47" t="str">
        <f>Sprachen!H48</f>
        <v>Legna, biomassa</v>
      </c>
      <c r="D34" s="47"/>
    </row>
    <row r="35" spans="1:4" ht="15" customHeight="1" x14ac:dyDescent="0.2">
      <c r="A35" s="435" t="str">
        <f>Sprachen!H43</f>
        <v>A</v>
      </c>
      <c r="B35" s="47" t="str">
        <f>Sprachen!H49</f>
        <v>Altri combustibili</v>
      </c>
      <c r="D35" s="47"/>
    </row>
    <row r="36" spans="1:4" ht="15" customHeight="1" x14ac:dyDescent="0.2">
      <c r="A36" s="435" t="str">
        <f>Sprachen!H44</f>
        <v>E</v>
      </c>
      <c r="B36" s="47" t="str">
        <f>Sprachen!H50</f>
        <v>Energia elettrica</v>
      </c>
      <c r="D36" s="47"/>
    </row>
    <row r="37" spans="1:4" ht="15" customHeight="1" x14ac:dyDescent="0.2">
      <c r="A37" s="433" t="s">
        <v>1391</v>
      </c>
      <c r="B37" s="47"/>
      <c r="D37" s="47"/>
    </row>
    <row r="38" spans="1:4" ht="15" customHeight="1" x14ac:dyDescent="0.2">
      <c r="A38" s="647">
        <v>1</v>
      </c>
      <c r="B38" s="47"/>
      <c r="D38" s="47"/>
    </row>
    <row r="39" spans="1:4" ht="15" customHeight="1" x14ac:dyDescent="0.2">
      <c r="A39" s="647">
        <v>0.9</v>
      </c>
      <c r="B39" s="47"/>
      <c r="D39" s="47"/>
    </row>
    <row r="40" spans="1:4" ht="15" customHeight="1" x14ac:dyDescent="0.2">
      <c r="A40" s="647">
        <v>0.8</v>
      </c>
      <c r="B40" s="47"/>
      <c r="D40" s="47"/>
    </row>
    <row r="41" spans="1:4" ht="15" customHeight="1" x14ac:dyDescent="0.2">
      <c r="A41" s="647">
        <v>0.7</v>
      </c>
      <c r="B41" s="47"/>
      <c r="D41" s="47"/>
    </row>
    <row r="42" spans="1:4" ht="15" customHeight="1" x14ac:dyDescent="0.2">
      <c r="A42" s="647">
        <v>0.6</v>
      </c>
      <c r="B42" s="47"/>
      <c r="D42" s="47"/>
    </row>
    <row r="43" spans="1:4" ht="15" customHeight="1" x14ac:dyDescent="0.2">
      <c r="A43" s="647">
        <v>0.5</v>
      </c>
      <c r="B43" s="47"/>
      <c r="D43" s="47"/>
    </row>
    <row r="44" spans="1:4" ht="15" customHeight="1" x14ac:dyDescent="0.2">
      <c r="A44" s="647">
        <v>0.4</v>
      </c>
      <c r="B44" s="47"/>
      <c r="D44" s="47"/>
    </row>
    <row r="45" spans="1:4" ht="15" customHeight="1" x14ac:dyDescent="0.2">
      <c r="A45" s="647">
        <v>0.3</v>
      </c>
      <c r="B45" s="47"/>
      <c r="D45" s="47"/>
    </row>
    <row r="46" spans="1:4" ht="15" customHeight="1" x14ac:dyDescent="0.2">
      <c r="A46" s="647">
        <v>0.2</v>
      </c>
      <c r="B46" s="47"/>
      <c r="D46" s="47"/>
    </row>
    <row r="47" spans="1:4" ht="15" customHeight="1" x14ac:dyDescent="0.2">
      <c r="A47" s="647">
        <v>0.1</v>
      </c>
      <c r="B47" s="47"/>
      <c r="D47" s="47"/>
    </row>
    <row r="48" spans="1:4" ht="15" customHeight="1" x14ac:dyDescent="0.2">
      <c r="A48" s="647">
        <v>0</v>
      </c>
      <c r="B48" s="47"/>
      <c r="D48" s="47"/>
    </row>
    <row r="49" spans="1:3" ht="15" customHeight="1" x14ac:dyDescent="0.2">
      <c r="A49" s="433" t="str">
        <f>Sprachen!H51</f>
        <v>Quota costi energia</v>
      </c>
      <c r="B49" s="47"/>
    </row>
    <row r="50" spans="1:3" ht="15" customHeight="1" x14ac:dyDescent="0.2">
      <c r="A50" s="627">
        <v>0</v>
      </c>
      <c r="B50" s="47"/>
      <c r="C50" s="47"/>
    </row>
    <row r="51" spans="1:3" ht="15" customHeight="1" x14ac:dyDescent="0.2">
      <c r="A51" s="627">
        <v>0.05</v>
      </c>
      <c r="B51" s="47"/>
      <c r="C51" s="47"/>
    </row>
    <row r="52" spans="1:3" ht="15" customHeight="1" x14ac:dyDescent="0.2">
      <c r="A52" s="627">
        <v>0.1</v>
      </c>
      <c r="B52" s="47"/>
      <c r="C52" s="47"/>
    </row>
    <row r="53" spans="1:3" ht="15" customHeight="1" x14ac:dyDescent="0.2">
      <c r="A53" s="627">
        <v>0.15</v>
      </c>
      <c r="B53" s="47"/>
      <c r="C53" s="47"/>
    </row>
    <row r="54" spans="1:3" ht="15" customHeight="1" x14ac:dyDescent="0.2">
      <c r="A54" s="627">
        <v>0.2</v>
      </c>
      <c r="B54" s="47"/>
      <c r="C54" s="47"/>
    </row>
    <row r="55" spans="1:3" ht="15" customHeight="1" x14ac:dyDescent="0.2">
      <c r="A55" s="627">
        <v>0.25</v>
      </c>
      <c r="B55" s="47"/>
      <c r="C55" s="47"/>
    </row>
    <row r="56" spans="1:3" ht="15" customHeight="1" x14ac:dyDescent="0.2">
      <c r="A56" s="627">
        <v>0.5</v>
      </c>
      <c r="B56" s="47"/>
      <c r="C56" s="47"/>
    </row>
    <row r="57" spans="1:3" ht="15" customHeight="1" x14ac:dyDescent="0.2">
      <c r="A57" s="627">
        <v>0.75</v>
      </c>
      <c r="B57" s="47"/>
      <c r="C57" s="47"/>
    </row>
    <row r="58" spans="1:3" ht="15" customHeight="1" x14ac:dyDescent="0.2">
      <c r="A58" s="627">
        <v>1</v>
      </c>
      <c r="B58" s="47"/>
      <c r="C58" s="47"/>
    </row>
    <row r="59" spans="1:3" ht="15" customHeight="1" x14ac:dyDescent="0.2">
      <c r="A59" s="434" t="str">
        <f>Sprachen!H52</f>
        <v>Selezione della lingua</v>
      </c>
      <c r="C59" s="47"/>
    </row>
    <row r="60" spans="1:3" ht="15" customHeight="1" x14ac:dyDescent="0.2">
      <c r="A60" s="435" t="s">
        <v>116</v>
      </c>
    </row>
    <row r="61" spans="1:3" ht="15" customHeight="1" x14ac:dyDescent="0.2">
      <c r="A61" s="435" t="s">
        <v>117</v>
      </c>
    </row>
    <row r="62" spans="1:3" ht="15" customHeight="1" x14ac:dyDescent="0.2">
      <c r="A62" s="435" t="s">
        <v>1645</v>
      </c>
    </row>
    <row r="63" spans="1:3" ht="15" customHeight="1" x14ac:dyDescent="0.2">
      <c r="A63" s="434" t="str">
        <f>Sprachen!H53</f>
        <v>Fattori di ponderazione</v>
      </c>
      <c r="B63" s="434"/>
    </row>
    <row r="64" spans="1:3" ht="15" customHeight="1" x14ac:dyDescent="0.2">
      <c r="A64" s="435" t="str">
        <f>Sprachen!H39</f>
        <v>O</v>
      </c>
      <c r="B64" s="435">
        <v>1</v>
      </c>
    </row>
    <row r="65" spans="1:2" ht="15" customHeight="1" x14ac:dyDescent="0.2">
      <c r="A65" s="435" t="str">
        <f>Sprachen!H40</f>
        <v>G</v>
      </c>
      <c r="B65" s="435">
        <v>1</v>
      </c>
    </row>
    <row r="66" spans="1:2" ht="15" customHeight="1" x14ac:dyDescent="0.2">
      <c r="A66" s="435" t="str">
        <f>Sprachen!H41</f>
        <v>T</v>
      </c>
      <c r="B66" s="435">
        <v>0.6</v>
      </c>
    </row>
    <row r="67" spans="1:2" ht="15" customHeight="1" x14ac:dyDescent="0.2">
      <c r="A67" s="435" t="str">
        <f>Sprachen!H42</f>
        <v>L</v>
      </c>
      <c r="B67" s="435">
        <v>0.7</v>
      </c>
    </row>
    <row r="68" spans="1:2" ht="15" customHeight="1" x14ac:dyDescent="0.2">
      <c r="A68" s="435" t="str">
        <f>Sprachen!H43</f>
        <v>A</v>
      </c>
      <c r="B68" s="435">
        <v>1</v>
      </c>
    </row>
    <row r="69" spans="1:2" ht="15" customHeight="1" x14ac:dyDescent="0.2">
      <c r="A69" s="672" t="str">
        <f>Sprachen!H44</f>
        <v>E</v>
      </c>
      <c r="B69" s="672">
        <v>2</v>
      </c>
    </row>
  </sheetData>
  <mergeCells count="2">
    <mergeCell ref="A8:B8"/>
    <mergeCell ref="A9:B9"/>
  </mergeCells>
  <printOptions horizontalCentered="1"/>
  <pageMargins left="0.47244094488188981" right="0.47244094488188981" top="0.39370078740157483" bottom="0.39370078740157483" header="0.51181102362204722" footer="0.27559055118110237"/>
  <pageSetup paperSize="9" fitToHeight="0" orientation="portrait" verticalDpi="300" r:id="rId1"/>
  <headerFooter alignWithMargins="0">
    <oddFooter>&amp;L&amp;8Energieverbrauchsanalyse EVA - August 2013&amp;R&amp;8Amt für Umwelt und Energie, Kanton St.Gallen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nleitung">
    <tabColor rgb="FFCCFFFF"/>
    <pageSetUpPr fitToPage="1"/>
  </sheetPr>
  <dimension ref="B2:M47"/>
  <sheetViews>
    <sheetView showGridLines="0" showRowColHeaders="0" tabSelected="1" showRuler="0" zoomScaleNormal="100" workbookViewId="0">
      <selection activeCell="D2" sqref="D2"/>
    </sheetView>
  </sheetViews>
  <sheetFormatPr baseColWidth="10" defaultColWidth="11.42578125" defaultRowHeight="15" customHeight="1" x14ac:dyDescent="0.2"/>
  <cols>
    <col min="1" max="1" width="5.7109375" style="9" customWidth="1"/>
    <col min="2" max="2" width="2.28515625" style="9" customWidth="1"/>
    <col min="3" max="3" width="17.140625" style="9" customWidth="1"/>
    <col min="4" max="4" width="4.5703125" style="9" customWidth="1"/>
    <col min="5" max="16384" width="11.42578125" style="9"/>
  </cols>
  <sheetData>
    <row r="2" spans="2:13" ht="15" customHeight="1" x14ac:dyDescent="0.2">
      <c r="B2" s="48" t="str">
        <f>Sprachen!H71</f>
        <v>Guida rapida</v>
      </c>
      <c r="C2" s="47"/>
      <c r="D2" s="47"/>
      <c r="E2" s="47"/>
      <c r="F2" s="47"/>
      <c r="G2" s="47"/>
      <c r="H2" s="47"/>
      <c r="I2" s="47"/>
      <c r="J2" s="47"/>
      <c r="K2" s="47"/>
      <c r="L2" s="47"/>
      <c r="M2" s="47"/>
    </row>
    <row r="3" spans="2:13" ht="15" customHeight="1" x14ac:dyDescent="0.2">
      <c r="B3" s="48" t="str">
        <f>Sprachen!H72</f>
        <v>Analisi del consumo energetico ACE</v>
      </c>
      <c r="C3" s="47"/>
      <c r="D3" s="47"/>
      <c r="E3" s="47"/>
      <c r="F3" s="47"/>
      <c r="G3" s="47"/>
      <c r="H3" s="47"/>
      <c r="I3" s="47"/>
      <c r="J3" s="47"/>
      <c r="K3" s="47"/>
      <c r="L3" s="47"/>
      <c r="M3" s="47"/>
    </row>
    <row r="4" spans="2:13" ht="6" customHeight="1" x14ac:dyDescent="0.2">
      <c r="B4" s="367"/>
      <c r="C4" s="367"/>
      <c r="D4" s="367"/>
      <c r="E4" s="367"/>
      <c r="F4" s="367"/>
      <c r="G4" s="367"/>
      <c r="H4" s="367"/>
      <c r="I4" s="367"/>
      <c r="J4" s="367"/>
      <c r="K4" s="367"/>
      <c r="L4" s="367"/>
      <c r="M4" s="367"/>
    </row>
    <row r="5" spans="2:13" ht="15" customHeight="1" x14ac:dyDescent="0.2">
      <c r="B5" s="47"/>
      <c r="C5" s="47"/>
      <c r="D5" s="47"/>
      <c r="E5" s="47"/>
      <c r="F5" s="47"/>
      <c r="G5" s="47"/>
      <c r="H5" s="47"/>
      <c r="I5" s="47"/>
      <c r="J5" s="47"/>
      <c r="K5" s="47"/>
      <c r="L5" s="47"/>
      <c r="M5" s="47"/>
    </row>
    <row r="6" spans="2:13" ht="15" hidden="1" customHeight="1" x14ac:dyDescent="0.2">
      <c r="B6" s="234" t="str">
        <f>Sprachen!H73</f>
        <v>Lingua</v>
      </c>
      <c r="C6" s="367"/>
      <c r="D6" s="508" t="s">
        <v>1645</v>
      </c>
      <c r="E6" s="367"/>
      <c r="F6" s="367"/>
      <c r="G6" s="367"/>
      <c r="H6" s="367"/>
      <c r="I6" s="367"/>
      <c r="J6" s="367"/>
      <c r="K6" s="367"/>
      <c r="L6" s="367"/>
      <c r="M6" s="367"/>
    </row>
    <row r="7" spans="2:13" ht="15" hidden="1" customHeight="1" x14ac:dyDescent="0.2">
      <c r="B7" s="416" t="s">
        <v>337</v>
      </c>
      <c r="C7" s="47"/>
      <c r="D7" s="47"/>
      <c r="E7" s="47"/>
      <c r="F7" s="83"/>
      <c r="G7" s="416" t="s">
        <v>1964</v>
      </c>
      <c r="H7" s="47"/>
      <c r="I7" s="47"/>
      <c r="J7" s="47"/>
      <c r="K7" s="416" t="s">
        <v>1965</v>
      </c>
      <c r="L7" s="47"/>
      <c r="M7" s="47"/>
    </row>
    <row r="8" spans="2:13" ht="15" hidden="1" customHeight="1" x14ac:dyDescent="0.2">
      <c r="B8" s="47"/>
      <c r="C8" s="47"/>
      <c r="D8" s="47"/>
      <c r="E8" s="47"/>
      <c r="F8" s="83"/>
      <c r="G8" s="47"/>
      <c r="H8" s="47"/>
      <c r="I8" s="47"/>
      <c r="J8" s="47"/>
      <c r="K8" s="47"/>
      <c r="L8" s="47"/>
      <c r="M8" s="47"/>
    </row>
    <row r="9" spans="2:13" ht="15" customHeight="1" x14ac:dyDescent="0.2">
      <c r="B9" s="234" t="str">
        <f>Sprachen!H74</f>
        <v>Obiettivi</v>
      </c>
      <c r="C9" s="367"/>
      <c r="D9" s="367"/>
      <c r="E9" s="367"/>
      <c r="F9" s="367"/>
      <c r="G9" s="367"/>
      <c r="H9" s="367"/>
      <c r="I9" s="367"/>
      <c r="J9" s="367"/>
      <c r="K9" s="367"/>
      <c r="L9" s="367"/>
      <c r="M9" s="367"/>
    </row>
    <row r="10" spans="2:13" ht="28.5" customHeight="1" x14ac:dyDescent="0.2">
      <c r="B10" s="843" t="str">
        <f>Sprachen!H75</f>
        <v>In un’analisi del consumo energetico devono essere presentate le misure tramite le quali ridurre del 15% il consumo di energia complessiva degli edifici e degli impianti (tenendo conto della redditività).</v>
      </c>
      <c r="C10" s="843"/>
      <c r="D10" s="843"/>
      <c r="E10" s="843"/>
      <c r="F10" s="843"/>
      <c r="G10" s="843"/>
      <c r="H10" s="843"/>
      <c r="I10" s="843"/>
      <c r="J10" s="843"/>
      <c r="K10" s="843"/>
      <c r="L10" s="843"/>
      <c r="M10" s="843"/>
    </row>
    <row r="11" spans="2:13" ht="43.5" customHeight="1" x14ac:dyDescent="0.2">
      <c r="B11" s="839" t="str">
        <f>Sprachen!H76</f>
        <v>Le misure da realizzare per la riduzione del consumo di energia devono essere dichiarate dal Grande consumatore stesso o dallo specialista energetico incaricato dal Grande consumatore. Queste misure dovranno essere infine approvate dall’ente cantonale competente. Le misure dichiarate devono essere realizzate entro i tre anni previsti dal Cantone.</v>
      </c>
      <c r="C11" s="839"/>
      <c r="D11" s="839"/>
      <c r="E11" s="839"/>
      <c r="F11" s="839"/>
      <c r="G11" s="839"/>
      <c r="H11" s="839"/>
      <c r="I11" s="839"/>
      <c r="J11" s="839"/>
      <c r="K11" s="839"/>
      <c r="L11" s="839"/>
      <c r="M11" s="839"/>
    </row>
    <row r="12" spans="2:13" ht="43.5" customHeight="1" x14ac:dyDescent="0.2">
      <c r="B12" s="839" t="str">
        <f>Sprachen!H77</f>
        <v>I vettori energetici sono ponderati con i seguenti fattori: elettricità: 2; olio combustibile e gas naturale: 1; teleriscaldamento/teleraffrescamento (incl. calore residuo esterno): 0,6; legna e biomassa: 0,7; calore ambientale (incl. calore residuo interno) e produzione autonoma di elettricità da fonti rinnovabili: 0</v>
      </c>
      <c r="C12" s="839"/>
      <c r="D12" s="839"/>
      <c r="E12" s="839"/>
      <c r="F12" s="839"/>
      <c r="G12" s="839"/>
      <c r="H12" s="839"/>
      <c r="I12" s="839"/>
      <c r="J12" s="839"/>
      <c r="K12" s="839"/>
      <c r="L12" s="839"/>
      <c r="M12" s="839"/>
    </row>
    <row r="13" spans="2:13" ht="15" customHeight="1" x14ac:dyDescent="0.2">
      <c r="B13" s="47"/>
      <c r="C13" s="47"/>
      <c r="D13" s="47"/>
      <c r="E13" s="47"/>
      <c r="F13" s="47"/>
      <c r="G13" s="47"/>
      <c r="H13" s="47"/>
      <c r="I13" s="47"/>
      <c r="J13" s="47"/>
      <c r="K13" s="47"/>
      <c r="L13" s="47"/>
      <c r="M13" s="47"/>
    </row>
    <row r="14" spans="2:13" ht="15" customHeight="1" x14ac:dyDescent="0.2">
      <c r="B14" s="234" t="str">
        <f>Sprachen!H78</f>
        <v>Struttura</v>
      </c>
      <c r="C14" s="367"/>
      <c r="D14" s="367"/>
      <c r="E14" s="367"/>
      <c r="F14" s="367"/>
      <c r="G14" s="367"/>
      <c r="H14" s="367"/>
      <c r="I14" s="367"/>
      <c r="J14" s="367"/>
      <c r="K14" s="367"/>
      <c r="L14" s="367"/>
      <c r="M14" s="367"/>
    </row>
    <row r="15" spans="2:13" ht="15" customHeight="1" x14ac:dyDescent="0.2">
      <c r="B15" s="47" t="str">
        <f>Sprachen!H79</f>
        <v>Questo tool Excel è composto da più fogli di lavoro:</v>
      </c>
      <c r="C15" s="47"/>
      <c r="D15" s="47"/>
      <c r="E15" s="47"/>
      <c r="F15" s="47"/>
      <c r="G15" s="47"/>
      <c r="H15" s="47"/>
      <c r="I15" s="47"/>
      <c r="J15" s="47"/>
      <c r="K15" s="47"/>
      <c r="L15" s="47"/>
      <c r="M15" s="47"/>
    </row>
    <row r="16" spans="2:13" ht="15" customHeight="1" x14ac:dyDescent="0.2">
      <c r="B16" s="417" t="s">
        <v>20</v>
      </c>
      <c r="C16" s="418" t="str">
        <f>Sprachen!H84</f>
        <v>Titel:</v>
      </c>
      <c r="D16" s="47"/>
      <c r="E16" s="840" t="str">
        <f>Sprachen!H100</f>
        <v>Indicazioni generali sulla ditta e lo specialista energetico</v>
      </c>
      <c r="F16" s="840"/>
      <c r="G16" s="840"/>
      <c r="H16" s="840"/>
      <c r="I16" s="840"/>
      <c r="J16" s="840"/>
      <c r="K16" s="840"/>
      <c r="L16" s="840"/>
      <c r="M16" s="840"/>
    </row>
    <row r="17" spans="2:13" ht="15" customHeight="1" x14ac:dyDescent="0.2">
      <c r="B17" s="417" t="s">
        <v>20</v>
      </c>
      <c r="C17" s="418" t="str">
        <f>Sprachen!H85</f>
        <v>Formular A:</v>
      </c>
      <c r="D17" s="47"/>
      <c r="E17" s="840" t="str">
        <f>Sprachen!H101</f>
        <v>Indicazioni generali sullo stabilimento</v>
      </c>
      <c r="F17" s="840"/>
      <c r="G17" s="840"/>
      <c r="H17" s="840"/>
      <c r="I17" s="840"/>
      <c r="J17" s="840"/>
      <c r="K17" s="840"/>
      <c r="L17" s="840"/>
      <c r="M17" s="840"/>
    </row>
    <row r="18" spans="2:13" ht="15" customHeight="1" x14ac:dyDescent="0.2">
      <c r="B18" s="417" t="s">
        <v>20</v>
      </c>
      <c r="C18" s="418" t="str">
        <f>Sprachen!H86</f>
        <v>Formular B:</v>
      </c>
      <c r="D18" s="47"/>
      <c r="E18" s="840" t="str">
        <f>Sprachen!H102</f>
        <v>Indicazioni su edifici ed impianti tecnici</v>
      </c>
      <c r="F18" s="840"/>
      <c r="G18" s="840"/>
      <c r="H18" s="840"/>
      <c r="I18" s="840"/>
      <c r="J18" s="840"/>
      <c r="K18" s="840"/>
      <c r="L18" s="840"/>
      <c r="M18" s="840"/>
    </row>
    <row r="19" spans="2:13" ht="15" customHeight="1" x14ac:dyDescent="0.2">
      <c r="B19" s="417" t="s">
        <v>20</v>
      </c>
      <c r="C19" s="418" t="str">
        <f>Sprachen!H87</f>
        <v>Formular C:</v>
      </c>
      <c r="D19" s="47"/>
      <c r="E19" s="840" t="str">
        <f>Sprachen!H103</f>
        <v>Indicazioni sul prelievo di energia finale</v>
      </c>
      <c r="F19" s="840"/>
      <c r="G19" s="840"/>
      <c r="H19" s="840"/>
      <c r="I19" s="840"/>
      <c r="J19" s="840"/>
      <c r="K19" s="840"/>
      <c r="L19" s="840"/>
      <c r="M19" s="840"/>
    </row>
    <row r="20" spans="2:13" ht="15" customHeight="1" x14ac:dyDescent="0.2">
      <c r="B20" s="417" t="s">
        <v>20</v>
      </c>
      <c r="C20" s="418" t="str">
        <f>Sprachen!H88</f>
        <v>Formular D:</v>
      </c>
      <c r="D20" s="47"/>
      <c r="E20" s="840" t="str">
        <f>Sprachen!H104</f>
        <v>Indicazioni sul fabbisogno di energia dei consumatori principali</v>
      </c>
      <c r="F20" s="840"/>
      <c r="G20" s="840"/>
      <c r="H20" s="840"/>
      <c r="I20" s="840"/>
      <c r="J20" s="840"/>
      <c r="K20" s="840"/>
      <c r="L20" s="840"/>
      <c r="M20" s="840"/>
    </row>
    <row r="21" spans="2:13" ht="15" customHeight="1" x14ac:dyDescent="0.2">
      <c r="B21" s="417" t="s">
        <v>20</v>
      </c>
      <c r="C21" s="418" t="str">
        <f>Sprachen!H89</f>
        <v>Formular E:</v>
      </c>
      <c r="D21" s="47"/>
      <c r="E21" s="840" t="str">
        <f>Sprachen!H105</f>
        <v>Nuove misure e redditività</v>
      </c>
      <c r="F21" s="840"/>
      <c r="G21" s="840"/>
      <c r="H21" s="840"/>
      <c r="I21" s="840"/>
      <c r="J21" s="840"/>
      <c r="K21" s="840"/>
      <c r="L21" s="840"/>
      <c r="M21" s="840"/>
    </row>
    <row r="22" spans="2:13" ht="15" customHeight="1" x14ac:dyDescent="0.2">
      <c r="B22" s="417" t="s">
        <v>20</v>
      </c>
      <c r="C22" s="418" t="str">
        <f>Sprachen!H90</f>
        <v>Formular F1:</v>
      </c>
      <c r="D22" s="47"/>
      <c r="E22" s="840" t="str">
        <f>Sprachen!H106</f>
        <v>Dichiarazione delle nuove misure da attuare</v>
      </c>
      <c r="F22" s="840"/>
      <c r="G22" s="840"/>
      <c r="H22" s="840"/>
      <c r="I22" s="840"/>
      <c r="J22" s="840"/>
      <c r="K22" s="840"/>
      <c r="L22" s="840"/>
      <c r="M22" s="840"/>
    </row>
    <row r="23" spans="2:13" ht="15" customHeight="1" x14ac:dyDescent="0.2">
      <c r="B23" s="417" t="s">
        <v>20</v>
      </c>
      <c r="C23" s="418" t="str">
        <f>Sprachen!H91</f>
        <v>Formular F2:</v>
      </c>
      <c r="D23" s="47"/>
      <c r="E23" s="840" t="str">
        <f>Sprachen!H107</f>
        <v>Misure realizzate negli ultimi 5 anni</v>
      </c>
      <c r="F23" s="840"/>
      <c r="G23" s="840"/>
      <c r="H23" s="840"/>
      <c r="I23" s="840"/>
      <c r="J23" s="840"/>
      <c r="K23" s="840"/>
      <c r="L23" s="840"/>
      <c r="M23" s="840"/>
    </row>
    <row r="24" spans="2:13" ht="15" customHeight="1" x14ac:dyDescent="0.2">
      <c r="B24" s="417" t="s">
        <v>20</v>
      </c>
      <c r="C24" s="418" t="str">
        <f>Sprachen!H92</f>
        <v>Details:</v>
      </c>
      <c r="D24" s="47"/>
      <c r="E24" s="840" t="str">
        <f>Sprachen!H108</f>
        <v>Descrizione delle misure dei Formulari E ed F2</v>
      </c>
      <c r="F24" s="840"/>
      <c r="G24" s="840"/>
      <c r="H24" s="840"/>
      <c r="I24" s="840"/>
      <c r="J24" s="840"/>
      <c r="K24" s="840"/>
      <c r="L24" s="840"/>
      <c r="M24" s="840"/>
    </row>
    <row r="25" spans="2:13" ht="15" customHeight="1" x14ac:dyDescent="0.2">
      <c r="B25" s="417" t="s">
        <v>20</v>
      </c>
      <c r="C25" s="418" t="str">
        <f>Sprachen!H93</f>
        <v>Report:</v>
      </c>
      <c r="D25" s="47"/>
      <c r="E25" s="840" t="str">
        <f>Sprachen!H109</f>
        <v>Panoramica sui dati più rilevanti dell’analisi del consumo energetico</v>
      </c>
      <c r="F25" s="840"/>
      <c r="G25" s="840"/>
      <c r="H25" s="840"/>
      <c r="I25" s="840"/>
      <c r="J25" s="840"/>
      <c r="K25" s="840"/>
      <c r="L25" s="840"/>
      <c r="M25" s="840"/>
    </row>
    <row r="26" spans="2:13" ht="15" customHeight="1" x14ac:dyDescent="0.2">
      <c r="B26" s="49"/>
      <c r="C26" s="47"/>
      <c r="D26" s="47"/>
      <c r="E26" s="47"/>
      <c r="F26" s="47"/>
      <c r="G26" s="47"/>
      <c r="H26" s="47"/>
      <c r="I26" s="47"/>
      <c r="J26" s="47"/>
      <c r="K26" s="47"/>
      <c r="L26" s="47"/>
      <c r="M26" s="47"/>
    </row>
    <row r="27" spans="2:13" ht="15" customHeight="1" x14ac:dyDescent="0.2">
      <c r="B27" s="234" t="str">
        <f>Sprachen!H80</f>
        <v>Utilizzo</v>
      </c>
      <c r="C27" s="367"/>
      <c r="D27" s="367"/>
      <c r="E27" s="367"/>
      <c r="F27" s="367"/>
      <c r="G27" s="367"/>
      <c r="H27" s="367"/>
      <c r="I27" s="367"/>
      <c r="J27" s="367"/>
      <c r="K27" s="367"/>
      <c r="L27" s="367"/>
      <c r="M27" s="367"/>
    </row>
    <row r="28" spans="2:13" ht="27.75" customHeight="1" x14ac:dyDescent="0.2">
      <c r="B28" s="417" t="s">
        <v>20</v>
      </c>
      <c r="C28" s="838" t="str">
        <f>Sprachen!H94</f>
        <v>L’inserimento dei dati deve essere effettuato in ordine cronologico dall’alto verso il basso. In alcuni casi i risultati vengono visualizzati solo se sono stati compilati tutti i campi obbligatori.</v>
      </c>
      <c r="D28" s="838"/>
      <c r="E28" s="838"/>
      <c r="F28" s="838"/>
      <c r="G28" s="838"/>
      <c r="H28" s="838"/>
      <c r="I28" s="838"/>
      <c r="J28" s="838"/>
      <c r="K28" s="838"/>
      <c r="L28" s="838"/>
      <c r="M28" s="838"/>
    </row>
    <row r="29" spans="2:13" ht="15" customHeight="1" x14ac:dyDescent="0.2">
      <c r="B29" s="417" t="s">
        <v>20</v>
      </c>
      <c r="C29" s="841" t="str">
        <f>Sprachen!H95</f>
        <v>Tenere presente che la cartella di lavoro funziona solo se viene consentita l’esecuzione delle macro in Microsoft Excel (Opzioni Excel).</v>
      </c>
      <c r="D29" s="841"/>
      <c r="E29" s="841"/>
      <c r="F29" s="841"/>
      <c r="G29" s="841"/>
      <c r="H29" s="841"/>
      <c r="I29" s="841"/>
      <c r="J29" s="841"/>
      <c r="K29" s="841"/>
      <c r="L29" s="841"/>
      <c r="M29" s="841"/>
    </row>
    <row r="30" spans="2:13" ht="15" customHeight="1" x14ac:dyDescent="0.2">
      <c r="B30" s="417" t="s">
        <v>20</v>
      </c>
      <c r="C30" s="841" t="str">
        <f>Sprachen!H96</f>
        <v>I fogli di questa cartella di lavoro sono protetti per evitare che le formule contenute nelle celle vengano inavvertitamente sovrascritte.</v>
      </c>
      <c r="D30" s="841"/>
      <c r="E30" s="841"/>
      <c r="F30" s="841"/>
      <c r="G30" s="841"/>
      <c r="H30" s="841"/>
      <c r="I30" s="841"/>
      <c r="J30" s="841"/>
      <c r="K30" s="841"/>
      <c r="L30" s="841"/>
      <c r="M30" s="841"/>
    </row>
    <row r="31" spans="2:13" ht="15" customHeight="1" x14ac:dyDescent="0.2">
      <c r="B31" s="417" t="s">
        <v>20</v>
      </c>
      <c r="C31" s="842" t="str">
        <f>Sprachen!H97</f>
        <v>I campi per l’inserimento dei dati sono in parte suddivisi secondo il seguente codice di colore:</v>
      </c>
      <c r="D31" s="842"/>
      <c r="E31" s="842"/>
      <c r="F31" s="842"/>
      <c r="G31" s="842"/>
      <c r="H31" s="842"/>
      <c r="I31" s="842"/>
      <c r="J31" s="842"/>
      <c r="K31" s="842"/>
      <c r="L31" s="842"/>
      <c r="M31" s="842"/>
    </row>
    <row r="32" spans="2:13" ht="3" customHeight="1" x14ac:dyDescent="0.2">
      <c r="B32" s="47"/>
      <c r="C32" s="47"/>
      <c r="D32" s="47"/>
      <c r="E32" s="47"/>
      <c r="F32" s="47"/>
      <c r="G32" s="47"/>
      <c r="H32" s="47"/>
      <c r="I32" s="47"/>
      <c r="J32" s="47"/>
      <c r="K32" s="47"/>
      <c r="L32" s="47"/>
      <c r="M32" s="47"/>
    </row>
    <row r="33" spans="2:13" ht="15" customHeight="1" x14ac:dyDescent="0.2">
      <c r="B33" s="47"/>
      <c r="C33" s="146"/>
      <c r="D33" s="47"/>
      <c r="E33" s="47" t="str">
        <f>Sprachen!H110</f>
        <v>Indicazioni obbligatorie</v>
      </c>
      <c r="F33" s="47"/>
      <c r="G33" s="47"/>
      <c r="H33" s="47"/>
      <c r="I33" s="47"/>
      <c r="J33" s="47"/>
      <c r="K33" s="47"/>
      <c r="L33" s="47"/>
      <c r="M33" s="47"/>
    </row>
    <row r="34" spans="2:13" ht="3" customHeight="1" x14ac:dyDescent="0.2">
      <c r="B34" s="47"/>
      <c r="C34" s="47"/>
      <c r="D34" s="47"/>
      <c r="E34" s="47"/>
      <c r="F34" s="47"/>
      <c r="G34" s="47"/>
      <c r="H34" s="47"/>
      <c r="I34" s="47"/>
      <c r="J34" s="47"/>
      <c r="K34" s="47"/>
      <c r="L34" s="47"/>
      <c r="M34" s="47"/>
    </row>
    <row r="35" spans="2:13" ht="15" customHeight="1" x14ac:dyDescent="0.2">
      <c r="B35" s="47"/>
      <c r="C35" s="419"/>
      <c r="D35" s="47"/>
      <c r="E35" s="47" t="str">
        <f>Sprachen!H111</f>
        <v>Indicazioni facoltative</v>
      </c>
      <c r="F35" s="47"/>
      <c r="G35" s="47"/>
      <c r="H35" s="47"/>
      <c r="I35" s="47"/>
      <c r="J35" s="47"/>
      <c r="K35" s="47"/>
      <c r="L35" s="47"/>
      <c r="M35" s="47"/>
    </row>
    <row r="36" spans="2:13" ht="3" customHeight="1" x14ac:dyDescent="0.2">
      <c r="B36" s="47"/>
      <c r="C36" s="47"/>
      <c r="D36" s="47"/>
      <c r="E36" s="47"/>
      <c r="F36" s="47"/>
      <c r="G36" s="47"/>
      <c r="H36" s="47"/>
      <c r="I36" s="47"/>
      <c r="J36" s="47"/>
      <c r="K36" s="47"/>
      <c r="L36" s="47"/>
      <c r="M36" s="47"/>
    </row>
    <row r="37" spans="2:13" ht="15" customHeight="1" x14ac:dyDescent="0.2">
      <c r="B37" s="47"/>
      <c r="C37" s="420"/>
      <c r="D37" s="47"/>
      <c r="E37" s="47" t="str">
        <f>Sprachen!H112</f>
        <v>Avvertenze importanti</v>
      </c>
      <c r="F37" s="47"/>
      <c r="G37" s="47"/>
      <c r="H37" s="47"/>
      <c r="I37" s="47"/>
      <c r="J37" s="47"/>
      <c r="K37" s="47"/>
      <c r="L37" s="47"/>
      <c r="M37" s="47"/>
    </row>
    <row r="38" spans="2:13" ht="3" customHeight="1" x14ac:dyDescent="0.2">
      <c r="B38" s="47"/>
      <c r="C38" s="47"/>
      <c r="D38" s="47"/>
      <c r="E38" s="47"/>
      <c r="F38" s="47"/>
      <c r="G38" s="47"/>
      <c r="H38" s="47"/>
      <c r="I38" s="47"/>
      <c r="J38" s="47"/>
      <c r="K38" s="47"/>
      <c r="L38" s="47"/>
      <c r="M38" s="47"/>
    </row>
    <row r="39" spans="2:13" ht="15" customHeight="1" x14ac:dyDescent="0.2">
      <c r="B39" s="47"/>
      <c r="C39" s="421"/>
      <c r="D39" s="47"/>
      <c r="E39" s="47" t="str">
        <f>Sprachen!H113</f>
        <v>Valore target dell’analisi del consumo energetico</v>
      </c>
      <c r="F39" s="47"/>
      <c r="G39" s="47"/>
      <c r="H39" s="47"/>
      <c r="I39" s="47"/>
      <c r="J39" s="47"/>
      <c r="K39" s="47"/>
      <c r="L39" s="47"/>
      <c r="M39" s="47"/>
    </row>
    <row r="40" spans="2:13" ht="15" customHeight="1" x14ac:dyDescent="0.2">
      <c r="B40" s="683"/>
      <c r="C40" s="682"/>
      <c r="D40" s="682"/>
      <c r="E40" s="682"/>
      <c r="F40" s="682"/>
      <c r="G40" s="682"/>
      <c r="H40" s="682"/>
      <c r="I40" s="682"/>
      <c r="J40" s="682"/>
      <c r="K40" s="682"/>
      <c r="L40" s="682"/>
      <c r="M40" s="682"/>
    </row>
    <row r="41" spans="2:13" ht="15" customHeight="1" x14ac:dyDescent="0.2">
      <c r="B41" s="234" t="str">
        <f>Sprachen!H82</f>
        <v>Disclaimer</v>
      </c>
      <c r="C41" s="367"/>
      <c r="D41" s="367"/>
      <c r="E41" s="367"/>
      <c r="F41" s="367"/>
      <c r="G41" s="367"/>
      <c r="H41" s="367"/>
      <c r="I41" s="367"/>
      <c r="J41" s="367"/>
      <c r="K41" s="367"/>
      <c r="L41" s="367"/>
      <c r="M41" s="367"/>
    </row>
    <row r="42" spans="2:13" ht="41.25" customHeight="1" x14ac:dyDescent="0.2">
      <c r="B42" s="839" t="str">
        <f>Sprachen!H83</f>
        <v>Questa cartella di lavoro è stata realizzata su incarico della Conferenza dei servizi cantonali dell’energia (EnFK). Né il committente né il creatore della cartella di lavoro rispondono della correttezza dei risultati e delle conclusioni con questa ottenuti. Della correttezza dei dati risponde l’utente della cartella di lavoro.</v>
      </c>
      <c r="C42" s="839"/>
      <c r="D42" s="839"/>
      <c r="E42" s="839"/>
      <c r="F42" s="839"/>
      <c r="G42" s="839"/>
      <c r="H42" s="839"/>
      <c r="I42" s="839"/>
      <c r="J42" s="839"/>
      <c r="K42" s="839"/>
      <c r="L42" s="839"/>
      <c r="M42" s="839"/>
    </row>
    <row r="43" spans="2:13" ht="12.75" x14ac:dyDescent="0.2">
      <c r="B43" s="683"/>
      <c r="C43" s="839"/>
      <c r="D43" s="839"/>
      <c r="E43" s="839"/>
      <c r="F43" s="839"/>
      <c r="G43" s="839"/>
      <c r="H43" s="839"/>
      <c r="I43" s="839"/>
      <c r="J43" s="839"/>
      <c r="K43" s="839"/>
      <c r="L43" s="839"/>
      <c r="M43" s="839"/>
    </row>
    <row r="44" spans="2:13" ht="15" customHeight="1" x14ac:dyDescent="0.2">
      <c r="B44" s="58" t="str">
        <f>Version</f>
        <v>v1.11_i</v>
      </c>
      <c r="C44" s="58"/>
      <c r="D44" s="58"/>
      <c r="E44" s="58"/>
      <c r="F44" s="58"/>
      <c r="G44" s="58"/>
      <c r="H44" s="58"/>
      <c r="I44" s="58"/>
      <c r="J44" s="58"/>
      <c r="K44" s="58"/>
      <c r="L44" s="58"/>
      <c r="M44" s="666">
        <v>44893</v>
      </c>
    </row>
    <row r="45" spans="2:13" ht="15" customHeight="1" x14ac:dyDescent="0.2">
      <c r="B45" s="39"/>
      <c r="C45" s="150"/>
      <c r="D45" s="150"/>
      <c r="E45" s="150"/>
      <c r="F45" s="150"/>
      <c r="G45" s="150"/>
      <c r="H45" s="150"/>
      <c r="I45" s="150"/>
      <c r="J45" s="150"/>
      <c r="K45" s="150"/>
      <c r="L45" s="150"/>
      <c r="M45" s="150"/>
    </row>
    <row r="46" spans="2:13" ht="12.75" x14ac:dyDescent="0.2"/>
    <row r="47" spans="2:13" s="667" customFormat="1" ht="12.75" x14ac:dyDescent="0.2"/>
  </sheetData>
  <sheetProtection algorithmName="SHA-512" hashValue="2zU+c66w4c4n2CMLaMYxn3IcgpGf/vOOWHdtTOD/ec+OjskI6F0JQAtR7JX1k3MNRgnHNixYYu2rhStpmdZ1dg==" saltValue="007+M9h+Zg1ZFXNqSYG36w==" spinCount="100000" sheet="1" selectLockedCells="1"/>
  <mergeCells count="19">
    <mergeCell ref="B10:M10"/>
    <mergeCell ref="E16:M16"/>
    <mergeCell ref="E17:M17"/>
    <mergeCell ref="E18:M18"/>
    <mergeCell ref="E19:M19"/>
    <mergeCell ref="C43:M43"/>
    <mergeCell ref="C28:M28"/>
    <mergeCell ref="B11:M11"/>
    <mergeCell ref="B42:M42"/>
    <mergeCell ref="E24:M24"/>
    <mergeCell ref="E25:M25"/>
    <mergeCell ref="E20:M20"/>
    <mergeCell ref="E21:M21"/>
    <mergeCell ref="E22:M22"/>
    <mergeCell ref="E23:M23"/>
    <mergeCell ref="B12:M12"/>
    <mergeCell ref="C29:M29"/>
    <mergeCell ref="C30:M30"/>
    <mergeCell ref="C31:M31"/>
  </mergeCells>
  <dataValidations disablePrompts="1" count="1">
    <dataValidation type="list" allowBlank="1" showInputMessage="1" showErrorMessage="1" sqref="D6" xr:uid="{00000000-0002-0000-0400-000000000000}">
      <formula1>DD_Sprachwahl</formula1>
    </dataValidation>
  </dataValidations>
  <printOptions horizontalCentered="1"/>
  <pageMargins left="0.47244094488188981" right="0.47244094488188981" top="0.39370078740157483" bottom="0.39370078740157483" header="0.51181102362204722" footer="0.27559055118110237"/>
  <pageSetup paperSize="9" scale="75" fitToHeight="0" orientation="portrait" verticalDpi="300" r:id="rId1"/>
  <headerFooter>
    <oddFooter>&amp;L&amp;8Analisi del consumo energetico ACE&amp;C&amp;8Tool ACE v1.11_i&amp;R&amp;8Conferenza dei servizi cantonali dell’energia (EnFK)</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Titelblatt">
    <tabColor rgb="FFFFFF99"/>
    <pageSetUpPr fitToPage="1"/>
  </sheetPr>
  <dimension ref="B2:O27"/>
  <sheetViews>
    <sheetView showGridLines="0" showRowColHeaders="0" showRuler="0" zoomScaleNormal="100" workbookViewId="0">
      <selection activeCell="G6" sqref="G6:O6"/>
    </sheetView>
  </sheetViews>
  <sheetFormatPr baseColWidth="10" defaultColWidth="11.42578125" defaultRowHeight="15" customHeight="1" x14ac:dyDescent="0.2"/>
  <cols>
    <col min="1" max="1" width="5.7109375" style="36" customWidth="1"/>
    <col min="2" max="2" width="3.28515625" style="36" customWidth="1"/>
    <col min="3" max="4" width="10.7109375" style="36" customWidth="1"/>
    <col min="5" max="5" width="15" style="36" customWidth="1"/>
    <col min="6" max="6" width="1.7109375" style="36" customWidth="1"/>
    <col min="7" max="15" width="10.7109375" style="36" customWidth="1"/>
    <col min="16" max="16384" width="11.42578125" style="36"/>
  </cols>
  <sheetData>
    <row r="2" spans="2:15" ht="61.5" customHeight="1" x14ac:dyDescent="0.2">
      <c r="B2" s="148"/>
      <c r="I2" s="148"/>
      <c r="O2" s="149"/>
    </row>
    <row r="3" spans="2:15" ht="54.75" customHeight="1" x14ac:dyDescent="0.2">
      <c r="B3" s="661" t="str">
        <f>Sprachen!H115</f>
        <v>Analisi del consumo energetico per grandi consumatori</v>
      </c>
    </row>
    <row r="4" spans="2:15" s="15" customFormat="1" ht="31.5" customHeight="1" x14ac:dyDescent="0.2">
      <c r="B4" s="426" t="str">
        <f>Sprachen!H116</f>
        <v>Frontespizio</v>
      </c>
      <c r="C4" s="143"/>
      <c r="D4" s="143"/>
      <c r="E4" s="143"/>
      <c r="F4" s="143"/>
      <c r="G4" s="861"/>
      <c r="H4" s="862"/>
      <c r="I4" s="862"/>
      <c r="J4" s="862"/>
      <c r="K4" s="862"/>
      <c r="L4" s="862"/>
      <c r="M4" s="862"/>
      <c r="N4" s="862"/>
      <c r="O4" s="862"/>
    </row>
    <row r="5" spans="2:15" s="15" customFormat="1" ht="10.5" customHeight="1" x14ac:dyDescent="0.2">
      <c r="B5" s="142"/>
      <c r="C5" s="857"/>
      <c r="D5" s="857"/>
      <c r="E5" s="858"/>
      <c r="F5" s="142"/>
      <c r="G5" s="857"/>
      <c r="H5" s="859"/>
      <c r="I5" s="859"/>
      <c r="J5" s="859"/>
      <c r="K5" s="859"/>
      <c r="L5" s="859"/>
      <c r="M5" s="859"/>
      <c r="N5" s="859"/>
      <c r="O5" s="860"/>
    </row>
    <row r="6" spans="2:15" s="15" customFormat="1" ht="19.5" customHeight="1" x14ac:dyDescent="0.2">
      <c r="B6" s="12"/>
      <c r="C6" s="864" t="str">
        <f>Sprachen!H117</f>
        <v>Nome della ditta/indirizzo:</v>
      </c>
      <c r="D6" s="864"/>
      <c r="E6" s="865"/>
      <c r="F6" s="12"/>
      <c r="G6" s="866"/>
      <c r="H6" s="867"/>
      <c r="I6" s="867"/>
      <c r="J6" s="867"/>
      <c r="K6" s="867"/>
      <c r="L6" s="867"/>
      <c r="M6" s="867"/>
      <c r="N6" s="867"/>
      <c r="O6" s="868"/>
    </row>
    <row r="7" spans="2:15" s="15" customFormat="1" ht="19.5" customHeight="1" x14ac:dyDescent="0.2">
      <c r="B7" s="12"/>
      <c r="C7" s="848"/>
      <c r="D7" s="848"/>
      <c r="E7" s="849"/>
      <c r="F7" s="12"/>
      <c r="G7" s="850"/>
      <c r="H7" s="855"/>
      <c r="I7" s="855"/>
      <c r="J7" s="855"/>
      <c r="K7" s="855"/>
      <c r="L7" s="855"/>
      <c r="M7" s="855"/>
      <c r="N7" s="855"/>
      <c r="O7" s="856"/>
    </row>
    <row r="8" spans="2:15" s="15" customFormat="1" ht="10.5" customHeight="1" x14ac:dyDescent="0.2">
      <c r="B8" s="12"/>
      <c r="C8" s="848"/>
      <c r="D8" s="848"/>
      <c r="E8" s="849"/>
      <c r="F8" s="12"/>
      <c r="G8" s="847"/>
      <c r="H8" s="848"/>
      <c r="I8" s="848"/>
      <c r="J8" s="848"/>
      <c r="K8" s="848"/>
      <c r="L8" s="848"/>
      <c r="M8" s="848"/>
      <c r="N8" s="848"/>
      <c r="O8" s="849"/>
    </row>
    <row r="9" spans="2:15" s="15" customFormat="1" ht="19.5" customHeight="1" x14ac:dyDescent="0.2">
      <c r="B9" s="12"/>
      <c r="C9" s="848" t="str">
        <f>Sprachen!H118</f>
        <v>Persona di contatto:</v>
      </c>
      <c r="D9" s="848"/>
      <c r="E9" s="849"/>
      <c r="F9" s="12"/>
      <c r="G9" s="427" t="str">
        <f>Sprachen!H123</f>
        <v>Nome:</v>
      </c>
      <c r="H9" s="855"/>
      <c r="I9" s="855"/>
      <c r="J9" s="855"/>
      <c r="K9" s="855"/>
      <c r="L9" s="855"/>
      <c r="M9" s="855"/>
      <c r="N9" s="855"/>
      <c r="O9" s="856"/>
    </row>
    <row r="10" spans="2:15" s="15" customFormat="1" ht="19.5" customHeight="1" x14ac:dyDescent="0.2">
      <c r="B10" s="12"/>
      <c r="C10" s="848"/>
      <c r="D10" s="848"/>
      <c r="E10" s="849"/>
      <c r="F10" s="12"/>
      <c r="G10" s="427" t="str">
        <f>Sprachen!H124</f>
        <v>Tel.:</v>
      </c>
      <c r="H10" s="850"/>
      <c r="I10" s="850"/>
      <c r="J10" s="850"/>
      <c r="K10" s="427" t="str">
        <f>Sprachen!H129</f>
        <v xml:space="preserve">  Fax:</v>
      </c>
      <c r="L10" s="850"/>
      <c r="M10" s="850"/>
      <c r="N10" s="850"/>
      <c r="O10" s="851"/>
    </row>
    <row r="11" spans="2:15" s="15" customFormat="1" ht="19.5" customHeight="1" x14ac:dyDescent="0.2">
      <c r="B11" s="12"/>
      <c r="C11" s="848"/>
      <c r="D11" s="848"/>
      <c r="E11" s="849"/>
      <c r="F11" s="12"/>
      <c r="G11" s="427" t="str">
        <f>Sprachen!H125</f>
        <v>Email:</v>
      </c>
      <c r="H11" s="869"/>
      <c r="I11" s="855"/>
      <c r="J11" s="855"/>
      <c r="K11" s="855"/>
      <c r="L11" s="855"/>
      <c r="M11" s="855"/>
      <c r="N11" s="855"/>
      <c r="O11" s="856"/>
    </row>
    <row r="12" spans="2:15" s="15" customFormat="1" ht="10.5" customHeight="1" x14ac:dyDescent="0.2">
      <c r="B12" s="12"/>
      <c r="C12" s="848"/>
      <c r="D12" s="848"/>
      <c r="E12" s="849"/>
      <c r="F12" s="12"/>
      <c r="G12" s="847"/>
      <c r="H12" s="848"/>
      <c r="I12" s="848"/>
      <c r="J12" s="848"/>
      <c r="K12" s="848"/>
      <c r="L12" s="848"/>
      <c r="M12" s="848"/>
      <c r="N12" s="848"/>
      <c r="O12" s="849"/>
    </row>
    <row r="13" spans="2:15" s="15" customFormat="1" ht="19.5" customHeight="1" x14ac:dyDescent="0.2">
      <c r="B13" s="12"/>
      <c r="C13" s="848" t="str">
        <f>Sprachen!H119</f>
        <v>Stabilimento:</v>
      </c>
      <c r="D13" s="848"/>
      <c r="E13" s="849"/>
      <c r="F13" s="12"/>
      <c r="G13" s="855"/>
      <c r="H13" s="863"/>
      <c r="I13" s="863"/>
      <c r="J13" s="863"/>
      <c r="K13" s="863"/>
      <c r="L13" s="863"/>
      <c r="M13" s="863"/>
      <c r="N13" s="863"/>
      <c r="O13" s="856"/>
    </row>
    <row r="14" spans="2:15" s="15" customFormat="1" ht="10.5" customHeight="1" x14ac:dyDescent="0.2">
      <c r="B14" s="14"/>
      <c r="C14" s="845"/>
      <c r="D14" s="845"/>
      <c r="E14" s="846"/>
      <c r="F14" s="14"/>
      <c r="G14" s="844"/>
      <c r="H14" s="845"/>
      <c r="I14" s="845"/>
      <c r="J14" s="845"/>
      <c r="K14" s="845"/>
      <c r="L14" s="845"/>
      <c r="M14" s="845"/>
      <c r="N14" s="845"/>
      <c r="O14" s="846"/>
    </row>
    <row r="15" spans="2:15" s="15" customFormat="1" ht="19.5" customHeight="1" x14ac:dyDescent="0.2">
      <c r="B15" s="13"/>
      <c r="C15" s="842"/>
      <c r="D15" s="842"/>
      <c r="E15" s="842"/>
      <c r="F15" s="13"/>
      <c r="G15" s="870"/>
      <c r="H15" s="842"/>
      <c r="I15" s="842"/>
      <c r="J15" s="842"/>
      <c r="K15" s="842"/>
      <c r="L15" s="842"/>
      <c r="M15" s="842"/>
      <c r="N15" s="842"/>
      <c r="O15" s="842"/>
    </row>
    <row r="16" spans="2:15" s="15" customFormat="1" ht="10.5" customHeight="1" x14ac:dyDescent="0.2">
      <c r="B16" s="11"/>
      <c r="C16" s="853"/>
      <c r="D16" s="853"/>
      <c r="E16" s="854"/>
      <c r="F16" s="11"/>
      <c r="G16" s="852"/>
      <c r="H16" s="853"/>
      <c r="I16" s="853"/>
      <c r="J16" s="853"/>
      <c r="K16" s="853"/>
      <c r="L16" s="853"/>
      <c r="M16" s="853"/>
      <c r="N16" s="853"/>
      <c r="O16" s="854"/>
    </row>
    <row r="17" spans="2:15" s="15" customFormat="1" ht="19.5" customHeight="1" x14ac:dyDescent="0.2">
      <c r="B17" s="12"/>
      <c r="C17" s="864" t="str">
        <f>Sprachen!H120</f>
        <v>Specialista energetico/studio ingegn.:</v>
      </c>
      <c r="D17" s="864"/>
      <c r="E17" s="865"/>
      <c r="F17" s="12"/>
      <c r="G17" s="850"/>
      <c r="H17" s="855"/>
      <c r="I17" s="855"/>
      <c r="J17" s="855"/>
      <c r="K17" s="855"/>
      <c r="L17" s="855"/>
      <c r="M17" s="855"/>
      <c r="N17" s="855"/>
      <c r="O17" s="856"/>
    </row>
    <row r="18" spans="2:15" s="15" customFormat="1" ht="19.5" customHeight="1" x14ac:dyDescent="0.2">
      <c r="B18" s="12"/>
      <c r="C18" s="848"/>
      <c r="D18" s="848"/>
      <c r="E18" s="849"/>
      <c r="F18" s="12"/>
      <c r="G18" s="850"/>
      <c r="H18" s="855"/>
      <c r="I18" s="855"/>
      <c r="J18" s="855"/>
      <c r="K18" s="855"/>
      <c r="L18" s="855"/>
      <c r="M18" s="855"/>
      <c r="N18" s="855"/>
      <c r="O18" s="856"/>
    </row>
    <row r="19" spans="2:15" s="15" customFormat="1" ht="10.5" customHeight="1" x14ac:dyDescent="0.2">
      <c r="B19" s="12"/>
      <c r="C19" s="848"/>
      <c r="D19" s="848"/>
      <c r="E19" s="849"/>
      <c r="F19" s="12"/>
      <c r="G19" s="847"/>
      <c r="H19" s="848"/>
      <c r="I19" s="848"/>
      <c r="J19" s="848"/>
      <c r="K19" s="848"/>
      <c r="L19" s="848"/>
      <c r="M19" s="848"/>
      <c r="N19" s="848"/>
      <c r="O19" s="849"/>
    </row>
    <row r="20" spans="2:15" s="15" customFormat="1" ht="19.5" customHeight="1" x14ac:dyDescent="0.2">
      <c r="B20" s="12"/>
      <c r="C20" s="848" t="str">
        <f>Sprachen!H121</f>
        <v>Persona di contatto:</v>
      </c>
      <c r="D20" s="848"/>
      <c r="E20" s="849"/>
      <c r="F20" s="12"/>
      <c r="G20" s="427" t="str">
        <f>Sprachen!H126</f>
        <v>Nome:</v>
      </c>
      <c r="H20" s="855"/>
      <c r="I20" s="855"/>
      <c r="J20" s="855"/>
      <c r="K20" s="855"/>
      <c r="L20" s="855"/>
      <c r="M20" s="855"/>
      <c r="N20" s="855"/>
      <c r="O20" s="856"/>
    </row>
    <row r="21" spans="2:15" s="15" customFormat="1" ht="19.5" customHeight="1" x14ac:dyDescent="0.2">
      <c r="B21" s="12"/>
      <c r="C21" s="848"/>
      <c r="D21" s="848"/>
      <c r="E21" s="849"/>
      <c r="F21" s="12"/>
      <c r="G21" s="427" t="str">
        <f>Sprachen!H127</f>
        <v>Tel.:</v>
      </c>
      <c r="H21" s="850"/>
      <c r="I21" s="850"/>
      <c r="J21" s="850"/>
      <c r="K21" s="427" t="str">
        <f>Sprachen!H130</f>
        <v xml:space="preserve">  Fax:</v>
      </c>
      <c r="L21" s="850"/>
      <c r="M21" s="850"/>
      <c r="N21" s="850"/>
      <c r="O21" s="851"/>
    </row>
    <row r="22" spans="2:15" s="15" customFormat="1" ht="19.5" customHeight="1" x14ac:dyDescent="0.2">
      <c r="B22" s="12"/>
      <c r="C22" s="848"/>
      <c r="D22" s="848"/>
      <c r="E22" s="849"/>
      <c r="F22" s="12"/>
      <c r="G22" s="427" t="str">
        <f>Sprachen!H128</f>
        <v>Email:</v>
      </c>
      <c r="H22" s="869"/>
      <c r="I22" s="855"/>
      <c r="J22" s="855"/>
      <c r="K22" s="855"/>
      <c r="L22" s="855"/>
      <c r="M22" s="855"/>
      <c r="N22" s="855"/>
      <c r="O22" s="856"/>
    </row>
    <row r="23" spans="2:15" s="15" customFormat="1" ht="10.5" customHeight="1" x14ac:dyDescent="0.2">
      <c r="B23" s="14"/>
      <c r="C23" s="845"/>
      <c r="D23" s="845"/>
      <c r="E23" s="846"/>
      <c r="F23" s="14"/>
      <c r="G23" s="844"/>
      <c r="H23" s="845"/>
      <c r="I23" s="845"/>
      <c r="J23" s="845"/>
      <c r="K23" s="845"/>
      <c r="L23" s="845"/>
      <c r="M23" s="845"/>
      <c r="N23" s="845"/>
      <c r="O23" s="846"/>
    </row>
    <row r="24" spans="2:15" s="15" customFormat="1" ht="19.5" customHeight="1" x14ac:dyDescent="0.2">
      <c r="B24" s="13"/>
      <c r="C24" s="842"/>
      <c r="D24" s="842"/>
      <c r="E24" s="842"/>
      <c r="F24" s="13"/>
      <c r="G24" s="870"/>
      <c r="H24" s="842"/>
      <c r="I24" s="842"/>
      <c r="J24" s="842"/>
      <c r="K24" s="842"/>
      <c r="L24" s="842"/>
      <c r="M24" s="842"/>
      <c r="N24" s="842"/>
      <c r="O24" s="842"/>
    </row>
    <row r="25" spans="2:15" s="15" customFormat="1" ht="10.5" customHeight="1" x14ac:dyDescent="0.2">
      <c r="B25" s="11"/>
      <c r="C25" s="853"/>
      <c r="D25" s="853"/>
      <c r="E25" s="853"/>
      <c r="F25" s="11"/>
      <c r="G25" s="852"/>
      <c r="H25" s="853"/>
      <c r="I25" s="853"/>
      <c r="J25" s="853"/>
      <c r="K25" s="853"/>
      <c r="L25" s="853"/>
      <c r="M25" s="853"/>
      <c r="N25" s="853"/>
      <c r="O25" s="854"/>
    </row>
    <row r="26" spans="2:15" s="15" customFormat="1" ht="19.5" customHeight="1" x14ac:dyDescent="0.2">
      <c r="B26" s="12"/>
      <c r="C26" s="864" t="str">
        <f>Sprachen!H122</f>
        <v>Data del rapporto:</v>
      </c>
      <c r="D26" s="864"/>
      <c r="E26" s="864"/>
      <c r="F26" s="12"/>
      <c r="G26" s="850"/>
      <c r="H26" s="872"/>
      <c r="I26" s="872"/>
      <c r="J26" s="872"/>
      <c r="K26" s="428" t="str">
        <f>Sprachen!H131</f>
        <v xml:space="preserve">  Versione:</v>
      </c>
      <c r="L26" s="850"/>
      <c r="M26" s="850"/>
      <c r="N26" s="850"/>
      <c r="O26" s="871"/>
    </row>
    <row r="27" spans="2:15" s="15" customFormat="1" ht="10.5" customHeight="1" x14ac:dyDescent="0.2">
      <c r="B27" s="14"/>
      <c r="C27" s="845"/>
      <c r="D27" s="845"/>
      <c r="E27" s="845"/>
      <c r="F27" s="14"/>
      <c r="G27" s="844"/>
      <c r="H27" s="845"/>
      <c r="I27" s="845"/>
      <c r="J27" s="845"/>
      <c r="K27" s="845"/>
      <c r="L27" s="845"/>
      <c r="M27" s="845"/>
      <c r="N27" s="845"/>
      <c r="O27" s="846"/>
    </row>
  </sheetData>
  <sheetProtection algorithmName="SHA-512" hashValue="OU3oeG13y78lq/6QbHfeJnaNpLFKTwJnqnXYJIXLIp6BUaNgd0bcsf6CVKlWMANLc+G2RN8YOqUJmLSwIUZx5Q==" saltValue="qIZmpaQ2kbNcsOOP/vzrIA==" spinCount="100000" sheet="1" formatCells="0" selectLockedCells="1"/>
  <customSheetViews>
    <customSheetView guid="{B2E9B8AF-852F-4064-8C1D-BCF9CAE8288A}" fitToPage="1">
      <selection sqref="A1:IV65536"/>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customSheetView>
  </customSheetViews>
  <mergeCells count="50">
    <mergeCell ref="C26:E26"/>
    <mergeCell ref="C27:E27"/>
    <mergeCell ref="G27:O27"/>
    <mergeCell ref="H20:O20"/>
    <mergeCell ref="C19:E19"/>
    <mergeCell ref="L26:O26"/>
    <mergeCell ref="G26:J26"/>
    <mergeCell ref="C21:E21"/>
    <mergeCell ref="H21:J21"/>
    <mergeCell ref="G25:O25"/>
    <mergeCell ref="C22:E22"/>
    <mergeCell ref="H22:O22"/>
    <mergeCell ref="G24:O24"/>
    <mergeCell ref="C25:E25"/>
    <mergeCell ref="C24:E24"/>
    <mergeCell ref="C23:E23"/>
    <mergeCell ref="C10:E10"/>
    <mergeCell ref="H10:J10"/>
    <mergeCell ref="H9:O9"/>
    <mergeCell ref="L10:O10"/>
    <mergeCell ref="G17:O17"/>
    <mergeCell ref="G14:O14"/>
    <mergeCell ref="C17:E17"/>
    <mergeCell ref="C14:E14"/>
    <mergeCell ref="C16:E16"/>
    <mergeCell ref="C15:E15"/>
    <mergeCell ref="G15:O15"/>
    <mergeCell ref="C5:E5"/>
    <mergeCell ref="G5:O5"/>
    <mergeCell ref="G4:O4"/>
    <mergeCell ref="G13:O13"/>
    <mergeCell ref="C6:E6"/>
    <mergeCell ref="C9:E9"/>
    <mergeCell ref="C8:E8"/>
    <mergeCell ref="C7:E7"/>
    <mergeCell ref="C11:E11"/>
    <mergeCell ref="C13:E13"/>
    <mergeCell ref="G6:O6"/>
    <mergeCell ref="G7:O7"/>
    <mergeCell ref="C12:E12"/>
    <mergeCell ref="H11:O11"/>
    <mergeCell ref="G8:O8"/>
    <mergeCell ref="G12:O12"/>
    <mergeCell ref="G23:O23"/>
    <mergeCell ref="G19:O19"/>
    <mergeCell ref="C20:E20"/>
    <mergeCell ref="L21:O21"/>
    <mergeCell ref="G16:O16"/>
    <mergeCell ref="G18:O18"/>
    <mergeCell ref="C18:E18"/>
  </mergeCells>
  <phoneticPr fontId="0" type="noConversion"/>
  <printOptions horizontalCentered="1"/>
  <pageMargins left="0.47244094488188981" right="0.47244094488188981" top="0.39370078740157483" bottom="0.39370078740157483" header="0.51181102362204722" footer="0.27559055118110237"/>
  <pageSetup paperSize="9" orientation="landscape" verticalDpi="300" r:id="rId2"/>
  <headerFooter>
    <oddFooter>&amp;L&amp;8Analisi del consumo energetico ACE&amp;C&amp;8Tool ACE v1.11_i&amp;R&amp;8Conferenza dei servizi cantonali dell’energia (EnFK)</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FormularA">
    <tabColor rgb="FFFFFF99"/>
    <pageSetUpPr fitToPage="1"/>
  </sheetPr>
  <dimension ref="B2:AJ34"/>
  <sheetViews>
    <sheetView showGridLines="0" showRowColHeaders="0" showRuler="0" zoomScaleNormal="100" workbookViewId="0">
      <selection activeCell="F6" sqref="F6:AI6"/>
    </sheetView>
  </sheetViews>
  <sheetFormatPr baseColWidth="10" defaultColWidth="11.42578125" defaultRowHeight="15" customHeight="1" x14ac:dyDescent="0.2"/>
  <cols>
    <col min="1" max="1" width="5.7109375" style="9" customWidth="1"/>
    <col min="2" max="2" width="3.28515625" style="9" customWidth="1"/>
    <col min="3" max="3" width="10.28515625" style="9" customWidth="1"/>
    <col min="4" max="4" width="32.140625" style="9" customWidth="1"/>
    <col min="5" max="5" width="2" style="9" customWidth="1"/>
    <col min="6" max="21" width="3.28515625" style="9" customWidth="1"/>
    <col min="22" max="22" width="2" style="9" customWidth="1"/>
    <col min="23" max="35" width="3.28515625" style="9" customWidth="1"/>
    <col min="36" max="36" width="2" style="9" customWidth="1"/>
    <col min="37" max="16384" width="11.42578125" style="9"/>
  </cols>
  <sheetData>
    <row r="2" spans="2:36" ht="15" customHeight="1" x14ac:dyDescent="0.2">
      <c r="B2" s="48" t="str">
        <f>Sprachen!H133</f>
        <v xml:space="preserve">Formulario A </v>
      </c>
      <c r="C2" s="47"/>
      <c r="D2" s="47"/>
      <c r="S2" s="16"/>
      <c r="W2" s="17"/>
      <c r="X2" s="17"/>
      <c r="Y2" s="17"/>
      <c r="Z2" s="17"/>
      <c r="AA2" s="17"/>
      <c r="AB2" s="17"/>
      <c r="AC2" s="17"/>
      <c r="AD2" s="17"/>
      <c r="AE2" s="17"/>
      <c r="AF2" s="17"/>
      <c r="AG2" s="17"/>
      <c r="AH2" s="17"/>
      <c r="AI2" s="17"/>
      <c r="AJ2" s="18" t="str">
        <f>IF(Frontespizio!$G$13="","",Frontespizio!$G$13)</f>
        <v/>
      </c>
    </row>
    <row r="3" spans="2:36" ht="15" customHeight="1" x14ac:dyDescent="0.2">
      <c r="B3" s="48" t="str">
        <f>Sprachen!H134</f>
        <v>Indicazioni generali sullo stabilimento</v>
      </c>
      <c r="C3" s="47"/>
      <c r="D3" s="59"/>
      <c r="AA3" s="48"/>
      <c r="AB3" s="48"/>
      <c r="AC3" s="48"/>
      <c r="AD3" s="48"/>
      <c r="AE3" s="48"/>
      <c r="AF3" s="48"/>
      <c r="AG3" s="48"/>
      <c r="AH3" s="48"/>
      <c r="AI3" s="48"/>
      <c r="AJ3" s="18" t="str">
        <f>IF(Frontespizio!$G$26="","",Frontespizio!$G$26)</f>
        <v/>
      </c>
    </row>
    <row r="4" spans="2:36" ht="6" customHeight="1" x14ac:dyDescent="0.2">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row>
    <row r="6" spans="2:36" ht="19.5" customHeight="1" x14ac:dyDescent="0.2">
      <c r="B6" s="20" t="s">
        <v>64</v>
      </c>
      <c r="C6" s="873" t="str">
        <f>Sprachen!H136</f>
        <v>Nome della ditta e indirizzo:</v>
      </c>
      <c r="D6" s="873"/>
      <c r="E6" s="21"/>
      <c r="F6" s="874" t="str">
        <f>IF(Frontespizio!$G$6="","",CONCATENATE(Frontespizio!$G$6,", ",Frontespizio!$G$7))</f>
        <v/>
      </c>
      <c r="G6" s="875"/>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22"/>
    </row>
    <row r="7" spans="2:36" ht="19.5" customHeight="1" x14ac:dyDescent="0.2">
      <c r="B7" s="23"/>
      <c r="C7" s="876" t="str">
        <f>Sprachen!H137</f>
        <v>Persona di contatto:</v>
      </c>
      <c r="D7" s="877"/>
      <c r="E7" s="24"/>
      <c r="F7" s="878" t="str">
        <f>IF(Frontespizio!H9="","",Frontespizio!H9)</f>
        <v/>
      </c>
      <c r="G7" s="879"/>
      <c r="H7" s="879"/>
      <c r="I7" s="879"/>
      <c r="J7" s="879"/>
      <c r="K7" s="879"/>
      <c r="L7" s="879"/>
      <c r="M7" s="879"/>
      <c r="N7" s="879"/>
      <c r="O7" s="880"/>
      <c r="P7" s="881" t="str">
        <f>Sprachen!H165</f>
        <v xml:space="preserve">Tel.:  </v>
      </c>
      <c r="Q7" s="882"/>
      <c r="R7" s="882"/>
      <c r="S7" s="879" t="str">
        <f>IF(Frontespizio!H10="","",Frontespizio!H10)</f>
        <v/>
      </c>
      <c r="T7" s="880"/>
      <c r="U7" s="880"/>
      <c r="V7" s="880"/>
      <c r="W7" s="880"/>
      <c r="X7" s="880"/>
      <c r="Y7" s="883" t="str">
        <f>Sprachen!H166</f>
        <v>Email:</v>
      </c>
      <c r="Z7" s="882"/>
      <c r="AA7" s="882"/>
      <c r="AB7" s="878" t="str">
        <f>IF(Frontespizio!H11="","",Frontespizio!H11)</f>
        <v/>
      </c>
      <c r="AC7" s="878"/>
      <c r="AD7" s="878"/>
      <c r="AE7" s="878"/>
      <c r="AF7" s="878"/>
      <c r="AG7" s="878"/>
      <c r="AH7" s="878"/>
      <c r="AI7" s="878"/>
      <c r="AJ7" s="25"/>
    </row>
    <row r="8" spans="2:36" ht="19.5" customHeight="1" x14ac:dyDescent="0.2">
      <c r="B8" s="20" t="s">
        <v>65</v>
      </c>
      <c r="C8" s="873" t="str">
        <f>Sprachen!H138</f>
        <v>Settore:</v>
      </c>
      <c r="D8" s="884"/>
      <c r="E8" s="21"/>
      <c r="F8" s="885"/>
      <c r="G8" s="885"/>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26"/>
    </row>
    <row r="9" spans="2:36" ht="19.5" customHeight="1" x14ac:dyDescent="0.2">
      <c r="B9" s="23"/>
      <c r="C9" s="876" t="str">
        <f>Sprachen!H139</f>
        <v>Attività:</v>
      </c>
      <c r="D9" s="877"/>
      <c r="E9" s="24"/>
      <c r="F9" s="886"/>
      <c r="G9" s="880"/>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25"/>
    </row>
    <row r="10" spans="2:36" ht="19.5" customHeight="1" x14ac:dyDescent="0.2">
      <c r="B10" s="20" t="s">
        <v>66</v>
      </c>
      <c r="C10" s="873" t="str">
        <f>Sprachen!H140</f>
        <v>Totale numero collaboratori:</v>
      </c>
      <c r="D10" s="884"/>
      <c r="E10" s="21"/>
      <c r="F10" s="888"/>
      <c r="G10" s="889"/>
      <c r="H10" s="853" t="str">
        <f>Sprachen!H161</f>
        <v>persone</v>
      </c>
      <c r="I10" s="890"/>
      <c r="J10" s="890"/>
      <c r="K10" s="890"/>
      <c r="L10" s="890"/>
      <c r="M10" s="890"/>
      <c r="N10" s="890"/>
      <c r="O10" s="890"/>
      <c r="P10" s="890"/>
      <c r="Q10" s="890"/>
      <c r="R10" s="890"/>
      <c r="S10" s="873"/>
      <c r="T10" s="890"/>
      <c r="U10" s="890"/>
      <c r="V10" s="890"/>
      <c r="W10" s="890"/>
      <c r="X10" s="890"/>
      <c r="Y10" s="890"/>
      <c r="Z10" s="890"/>
      <c r="AA10" s="890"/>
      <c r="AB10" s="890"/>
      <c r="AC10" s="890"/>
      <c r="AD10" s="890"/>
      <c r="AE10" s="890"/>
      <c r="AF10" s="890"/>
      <c r="AG10" s="890"/>
      <c r="AH10" s="890"/>
      <c r="AI10" s="890"/>
      <c r="AJ10" s="26"/>
    </row>
    <row r="11" spans="2:36" ht="19.5" customHeight="1" x14ac:dyDescent="0.2">
      <c r="B11" s="27"/>
      <c r="C11" s="891" t="str">
        <f>Sprachen!H141</f>
        <v>Numero collaboratori, in equivalenti a tempo pieno:</v>
      </c>
      <c r="D11" s="892"/>
      <c r="E11" s="29"/>
      <c r="F11" s="893"/>
      <c r="G11" s="894"/>
      <c r="H11" s="848" t="str">
        <f>Sprachen!H162</f>
        <v>persone</v>
      </c>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I11" s="895"/>
      <c r="AJ11" s="30"/>
    </row>
    <row r="12" spans="2:36" ht="19.5" customHeight="1" x14ac:dyDescent="0.2">
      <c r="B12" s="27" t="s">
        <v>67</v>
      </c>
      <c r="C12" s="891" t="str">
        <f>Sprachen!H142</f>
        <v>Organizzazione aziendale:</v>
      </c>
      <c r="D12" s="892"/>
      <c r="E12" s="29"/>
      <c r="F12" s="1"/>
      <c r="G12" s="28" t="s">
        <v>9</v>
      </c>
      <c r="H12" s="1"/>
      <c r="I12" s="28" t="s">
        <v>10</v>
      </c>
      <c r="J12" s="1"/>
      <c r="K12" s="28" t="s">
        <v>11</v>
      </c>
      <c r="L12" s="848" t="str">
        <f>Sprachen!H163</f>
        <v>turni lavorativi</v>
      </c>
      <c r="M12" s="848"/>
      <c r="N12" s="848"/>
      <c r="O12" s="848"/>
      <c r="P12" s="848"/>
      <c r="Q12" s="848"/>
      <c r="R12" s="848"/>
      <c r="S12" s="848"/>
      <c r="T12" s="848"/>
      <c r="U12" s="848"/>
      <c r="V12" s="848"/>
      <c r="W12" s="848"/>
      <c r="X12" s="848"/>
      <c r="Y12" s="848"/>
      <c r="Z12" s="848"/>
      <c r="AA12" s="848"/>
      <c r="AB12" s="848"/>
      <c r="AC12" s="848"/>
      <c r="AD12" s="848"/>
      <c r="AE12" s="848"/>
      <c r="AF12" s="848"/>
      <c r="AG12" s="848"/>
      <c r="AH12" s="848"/>
      <c r="AI12" s="848"/>
      <c r="AJ12" s="30"/>
    </row>
    <row r="13" spans="2:36" ht="19.5" customHeight="1" x14ac:dyDescent="0.2">
      <c r="B13" s="31"/>
      <c r="C13" s="876" t="str">
        <f>Sprachen!H143</f>
        <v>Tempo di produzione/tempo di lavoro:</v>
      </c>
      <c r="D13" s="877"/>
      <c r="E13" s="32"/>
      <c r="F13" s="668"/>
      <c r="G13" s="845" t="str">
        <f>Sprachen!H159</f>
        <v>ore al giorno</v>
      </c>
      <c r="H13" s="882"/>
      <c r="I13" s="882"/>
      <c r="J13" s="882"/>
      <c r="K13" s="903"/>
      <c r="L13" s="669"/>
      <c r="M13" s="845" t="str">
        <f>Sprachen!H164</f>
        <v>giorni alla settimana</v>
      </c>
      <c r="N13" s="845"/>
      <c r="O13" s="882"/>
      <c r="P13" s="882"/>
      <c r="Q13" s="882"/>
      <c r="R13" s="882"/>
      <c r="S13" s="887"/>
      <c r="T13" s="887"/>
      <c r="U13" s="887"/>
      <c r="V13" s="887"/>
      <c r="W13" s="887"/>
      <c r="X13" s="887"/>
      <c r="Y13" s="887"/>
      <c r="Z13" s="887"/>
      <c r="AA13" s="887"/>
      <c r="AB13" s="887"/>
      <c r="AC13" s="887"/>
      <c r="AD13" s="887"/>
      <c r="AE13" s="887"/>
      <c r="AF13" s="887"/>
      <c r="AG13" s="887"/>
      <c r="AH13" s="887"/>
      <c r="AI13" s="887"/>
      <c r="AJ13" s="33"/>
    </row>
    <row r="14" spans="2:36" ht="19.5" customHeight="1" x14ac:dyDescent="0.2">
      <c r="B14" s="20" t="s">
        <v>68</v>
      </c>
      <c r="C14" s="899" t="str">
        <f>Sprachen!H144</f>
        <v>Vendite o fatturato annuo:</v>
      </c>
      <c r="D14" s="900"/>
      <c r="E14" s="21"/>
      <c r="F14" s="901"/>
      <c r="G14" s="902"/>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26"/>
    </row>
    <row r="15" spans="2:36" ht="19.5" customHeight="1" x14ac:dyDescent="0.2">
      <c r="B15" s="34" t="s">
        <v>69</v>
      </c>
      <c r="C15" s="896" t="str">
        <f>Sprachen!H145</f>
        <v>Numero di edifici:</v>
      </c>
      <c r="D15" s="897"/>
      <c r="E15" s="35"/>
      <c r="F15" s="169"/>
      <c r="G15" s="898" t="str">
        <f>Sprachen!H160</f>
        <v>Avvertenza: nel Formulario B il numero di fogli di lavoro (per l’immissione dei dati sugli edifici) corrisponde all'indicazione qui fornita.</v>
      </c>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509"/>
    </row>
    <row r="16" spans="2:36" ht="7.5" customHeight="1" x14ac:dyDescent="0.2">
      <c r="B16" s="36"/>
      <c r="C16" s="13"/>
      <c r="D16" s="150"/>
      <c r="E16" s="150"/>
    </row>
    <row r="17" spans="2:36" ht="19.5" customHeight="1" x14ac:dyDescent="0.2">
      <c r="B17" s="906" t="str">
        <f>Sprachen!H135</f>
        <v>Elenco degli allegati e dei documenti complementari</v>
      </c>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8"/>
    </row>
    <row r="18" spans="2:36" ht="9" customHeight="1" x14ac:dyDescent="0.2">
      <c r="B18" s="38"/>
      <c r="C18" s="39"/>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40"/>
    </row>
    <row r="19" spans="2:36" customFormat="1" ht="19.5" customHeight="1" x14ac:dyDescent="0.2">
      <c r="B19" s="41"/>
      <c r="C19" s="48" t="str">
        <f>Sprachen!H146</f>
        <v>Allegati obbligatori:</v>
      </c>
      <c r="F19" s="217" t="str">
        <f>Sprachen!H156</f>
        <v>Selezionare la modalità di descrizione delle misure:</v>
      </c>
      <c r="P19" s="9"/>
      <c r="T19" s="9"/>
      <c r="U19" s="9"/>
      <c r="V19" s="9"/>
      <c r="W19" s="909" t="str">
        <f>IF(LEFT(F20,1)="b",Sprachen!H167,"")</f>
        <v/>
      </c>
      <c r="X19" s="909"/>
      <c r="Y19" s="909"/>
      <c r="Z19" s="909"/>
      <c r="AA19" s="909"/>
      <c r="AB19" s="909"/>
      <c r="AC19" s="909"/>
      <c r="AD19" s="909"/>
      <c r="AE19" s="909"/>
      <c r="AF19" s="909"/>
      <c r="AG19" s="909"/>
      <c r="AH19" s="909"/>
      <c r="AI19" s="909"/>
      <c r="AJ19" s="214"/>
    </row>
    <row r="20" spans="2:36" customFormat="1" ht="19.5" customHeight="1" x14ac:dyDescent="0.2">
      <c r="B20" s="41" t="s">
        <v>70</v>
      </c>
      <c r="C20" s="429" t="str">
        <f>Sprachen!H147</f>
        <v>Descrizione delle misure:</v>
      </c>
      <c r="D20" s="215"/>
      <c r="E20" s="215"/>
      <c r="F20" s="910"/>
      <c r="G20" s="910"/>
      <c r="H20" s="910"/>
      <c r="I20" s="910"/>
      <c r="J20" s="910"/>
      <c r="K20" s="910"/>
      <c r="L20" s="910"/>
      <c r="M20" s="910"/>
      <c r="N20" s="910"/>
      <c r="O20" s="910"/>
      <c r="P20" s="910"/>
      <c r="Q20" s="910"/>
      <c r="R20" s="910"/>
      <c r="S20" s="215"/>
      <c r="T20" s="150"/>
      <c r="U20" s="150"/>
      <c r="V20" s="219" t="str">
        <f>IF(LEFT(F20,1)="b","-","")</f>
        <v/>
      </c>
      <c r="W20" s="916"/>
      <c r="X20" s="916"/>
      <c r="Y20" s="916"/>
      <c r="Z20" s="916"/>
      <c r="AA20" s="916"/>
      <c r="AB20" s="916"/>
      <c r="AC20" s="916"/>
      <c r="AD20" s="916"/>
      <c r="AE20" s="916"/>
      <c r="AF20" s="916"/>
      <c r="AG20" s="916"/>
      <c r="AH20" s="916"/>
      <c r="AI20" s="916"/>
      <c r="AJ20" s="214"/>
    </row>
    <row r="21" spans="2:36" customFormat="1" ht="12.75" x14ac:dyDescent="0.2">
      <c r="B21" s="216"/>
      <c r="C21" s="430" t="str">
        <f>Sprachen!H148</f>
        <v>Avvertenze:</v>
      </c>
      <c r="D21" s="912" t="str">
        <f>Sprachen!H154</f>
        <v>- Le misure dei Formulari E ed F devono essere descritte in modo chiaro nel foglio di lavoro «Descrizioni» o in un documento allegato. Selezionare una delle due opzioni nel dropdown sopra.</v>
      </c>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214"/>
    </row>
    <row r="22" spans="2:36" customFormat="1" ht="12.75" x14ac:dyDescent="0.2">
      <c r="B22" s="216"/>
      <c r="C22" s="431"/>
      <c r="D22" s="913" t="str">
        <f>Sprachen!H155</f>
        <v>- Anche nell’allegato i risparmi e i costi calcolati devono essere illustrati in modo chiaro.</v>
      </c>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214"/>
    </row>
    <row r="23" spans="2:36" customFormat="1" ht="19.5" customHeight="1" x14ac:dyDescent="0.2">
      <c r="B23" s="216"/>
      <c r="F23" s="217" t="str">
        <f>Sprachen!H157</f>
        <v>Nome del documento:</v>
      </c>
      <c r="G23" s="9"/>
      <c r="T23" s="9"/>
      <c r="U23" s="9"/>
      <c r="W23" s="217" t="str">
        <f>Sprachen!H168</f>
        <v>Nome del documento:</v>
      </c>
      <c r="X23" s="47"/>
      <c r="AJ23" s="214"/>
    </row>
    <row r="24" spans="2:36" customFormat="1" ht="19.5" customHeight="1" x14ac:dyDescent="0.2">
      <c r="B24" s="41" t="s">
        <v>71</v>
      </c>
      <c r="C24" s="429" t="str">
        <f>Sprachen!H149</f>
        <v>Piano di situazione/piano catastale degli edifici:</v>
      </c>
      <c r="D24" s="215"/>
      <c r="E24" s="211" t="s">
        <v>20</v>
      </c>
      <c r="F24" s="911"/>
      <c r="G24" s="911"/>
      <c r="H24" s="911"/>
      <c r="I24" s="911"/>
      <c r="J24" s="911"/>
      <c r="K24" s="911"/>
      <c r="L24" s="911"/>
      <c r="M24" s="911"/>
      <c r="N24" s="911"/>
      <c r="O24" s="911"/>
      <c r="P24" s="911"/>
      <c r="Q24" s="911"/>
      <c r="R24" s="911"/>
      <c r="S24" s="215"/>
      <c r="T24" s="150"/>
      <c r="U24" s="150"/>
      <c r="V24" s="211" t="s">
        <v>20</v>
      </c>
      <c r="W24" s="911"/>
      <c r="X24" s="911"/>
      <c r="Y24" s="911"/>
      <c r="Z24" s="911"/>
      <c r="AA24" s="911"/>
      <c r="AB24" s="911"/>
      <c r="AC24" s="911"/>
      <c r="AD24" s="911"/>
      <c r="AE24" s="911"/>
      <c r="AF24" s="911"/>
      <c r="AG24" s="911"/>
      <c r="AH24" s="911"/>
      <c r="AI24" s="911"/>
      <c r="AJ24" s="214"/>
    </row>
    <row r="25" spans="2:36" customFormat="1" ht="19.5" customHeight="1" x14ac:dyDescent="0.2">
      <c r="B25" s="41"/>
      <c r="C25" s="367"/>
      <c r="D25" s="218"/>
      <c r="E25" s="220" t="s">
        <v>20</v>
      </c>
      <c r="F25" s="915"/>
      <c r="G25" s="915"/>
      <c r="H25" s="915"/>
      <c r="I25" s="915"/>
      <c r="J25" s="915"/>
      <c r="K25" s="915"/>
      <c r="L25" s="915"/>
      <c r="M25" s="915"/>
      <c r="N25" s="915"/>
      <c r="O25" s="915"/>
      <c r="P25" s="915"/>
      <c r="Q25" s="915"/>
      <c r="R25" s="915"/>
      <c r="S25" s="218"/>
      <c r="T25" s="10"/>
      <c r="U25" s="10"/>
      <c r="V25" s="220" t="s">
        <v>20</v>
      </c>
      <c r="W25" s="915"/>
      <c r="X25" s="915"/>
      <c r="Y25" s="915"/>
      <c r="Z25" s="915"/>
      <c r="AA25" s="915"/>
      <c r="AB25" s="915"/>
      <c r="AC25" s="915"/>
      <c r="AD25" s="915"/>
      <c r="AE25" s="915"/>
      <c r="AF25" s="915"/>
      <c r="AG25" s="915"/>
      <c r="AH25" s="915"/>
      <c r="AI25" s="915"/>
      <c r="AJ25" s="214"/>
    </row>
    <row r="26" spans="2:36" ht="12" customHeight="1" x14ac:dyDescent="0.2">
      <c r="B26" s="41"/>
      <c r="C26" s="47"/>
      <c r="AJ26" s="163"/>
    </row>
    <row r="27" spans="2:36" ht="19.5" customHeight="1" x14ac:dyDescent="0.2">
      <c r="B27" s="41" t="s">
        <v>72</v>
      </c>
      <c r="C27" s="48" t="str">
        <f>Sprachen!H150</f>
        <v>Allegati facoltativi:</v>
      </c>
      <c r="E27" s="36"/>
      <c r="F27" s="217" t="str">
        <f>Sprachen!H158</f>
        <v>Nome del documento:</v>
      </c>
      <c r="V27" s="36"/>
      <c r="W27" s="217" t="str">
        <f>Sprachen!H169</f>
        <v>Nome del documento:</v>
      </c>
      <c r="AJ27" s="163"/>
    </row>
    <row r="28" spans="2:36" ht="19.5" customHeight="1" x14ac:dyDescent="0.2">
      <c r="B28" s="37"/>
      <c r="C28" s="429" t="str">
        <f>Sprachen!H151</f>
        <v>Rapporti:</v>
      </c>
      <c r="D28" s="150"/>
      <c r="E28" s="212" t="s">
        <v>20</v>
      </c>
      <c r="F28" s="905"/>
      <c r="G28" s="905"/>
      <c r="H28" s="905"/>
      <c r="I28" s="905"/>
      <c r="J28" s="905"/>
      <c r="K28" s="905"/>
      <c r="L28" s="905"/>
      <c r="M28" s="905"/>
      <c r="N28" s="905"/>
      <c r="O28" s="905"/>
      <c r="P28" s="905"/>
      <c r="Q28" s="905"/>
      <c r="R28" s="905"/>
      <c r="S28" s="150"/>
      <c r="T28" s="150"/>
      <c r="U28" s="150"/>
      <c r="V28" s="212" t="s">
        <v>20</v>
      </c>
      <c r="W28" s="905"/>
      <c r="X28" s="905"/>
      <c r="Y28" s="905"/>
      <c r="Z28" s="905"/>
      <c r="AA28" s="905"/>
      <c r="AB28" s="905"/>
      <c r="AC28" s="905"/>
      <c r="AD28" s="905"/>
      <c r="AE28" s="905"/>
      <c r="AF28" s="905"/>
      <c r="AG28" s="905"/>
      <c r="AH28" s="905"/>
      <c r="AI28" s="905"/>
      <c r="AJ28" s="163"/>
    </row>
    <row r="29" spans="2:36" ht="19.5" customHeight="1" x14ac:dyDescent="0.2">
      <c r="B29" s="41"/>
      <c r="C29" s="367"/>
      <c r="D29" s="10"/>
      <c r="E29" s="213" t="s">
        <v>20</v>
      </c>
      <c r="F29" s="904"/>
      <c r="G29" s="904"/>
      <c r="H29" s="904"/>
      <c r="I29" s="904"/>
      <c r="J29" s="904"/>
      <c r="K29" s="904"/>
      <c r="L29" s="904"/>
      <c r="M29" s="904"/>
      <c r="N29" s="904"/>
      <c r="O29" s="904"/>
      <c r="P29" s="904"/>
      <c r="Q29" s="904"/>
      <c r="R29" s="904"/>
      <c r="S29" s="10"/>
      <c r="T29" s="10"/>
      <c r="U29" s="10"/>
      <c r="V29" s="213" t="s">
        <v>20</v>
      </c>
      <c r="W29" s="904"/>
      <c r="X29" s="904"/>
      <c r="Y29" s="904"/>
      <c r="Z29" s="904"/>
      <c r="AA29" s="904"/>
      <c r="AB29" s="904"/>
      <c r="AC29" s="904"/>
      <c r="AD29" s="904"/>
      <c r="AE29" s="904"/>
      <c r="AF29" s="904"/>
      <c r="AG29" s="904"/>
      <c r="AH29" s="904"/>
      <c r="AI29" s="904"/>
      <c r="AJ29" s="163"/>
    </row>
    <row r="30" spans="2:36" ht="19.5" customHeight="1" x14ac:dyDescent="0.2">
      <c r="B30" s="37"/>
      <c r="C30" s="429" t="str">
        <f>Sprachen!H152</f>
        <v>Piantine e schemi più importanti:</v>
      </c>
      <c r="D30" s="150"/>
      <c r="E30" s="212" t="s">
        <v>20</v>
      </c>
      <c r="F30" s="905"/>
      <c r="G30" s="905"/>
      <c r="H30" s="905"/>
      <c r="I30" s="905"/>
      <c r="J30" s="905"/>
      <c r="K30" s="905"/>
      <c r="L30" s="905"/>
      <c r="M30" s="905"/>
      <c r="N30" s="905"/>
      <c r="O30" s="905"/>
      <c r="P30" s="905"/>
      <c r="Q30" s="905"/>
      <c r="R30" s="905"/>
      <c r="S30" s="150"/>
      <c r="T30" s="150"/>
      <c r="U30" s="150"/>
      <c r="V30" s="212" t="s">
        <v>20</v>
      </c>
      <c r="W30" s="905"/>
      <c r="X30" s="905"/>
      <c r="Y30" s="905"/>
      <c r="Z30" s="905"/>
      <c r="AA30" s="905"/>
      <c r="AB30" s="905"/>
      <c r="AC30" s="905"/>
      <c r="AD30" s="905"/>
      <c r="AE30" s="905"/>
      <c r="AF30" s="905"/>
      <c r="AG30" s="905"/>
      <c r="AH30" s="905"/>
      <c r="AI30" s="905"/>
      <c r="AJ30" s="163"/>
    </row>
    <row r="31" spans="2:36" ht="19.5" customHeight="1" x14ac:dyDescent="0.2">
      <c r="B31" s="37"/>
      <c r="C31" s="367"/>
      <c r="D31" s="10"/>
      <c r="E31" s="213" t="s">
        <v>20</v>
      </c>
      <c r="F31" s="904"/>
      <c r="G31" s="904"/>
      <c r="H31" s="904"/>
      <c r="I31" s="904"/>
      <c r="J31" s="904"/>
      <c r="K31" s="904"/>
      <c r="L31" s="904"/>
      <c r="M31" s="904"/>
      <c r="N31" s="904"/>
      <c r="O31" s="904"/>
      <c r="P31" s="904"/>
      <c r="Q31" s="904"/>
      <c r="R31" s="904"/>
      <c r="S31" s="10"/>
      <c r="T31" s="10"/>
      <c r="U31" s="10"/>
      <c r="V31" s="213" t="s">
        <v>20</v>
      </c>
      <c r="W31" s="904"/>
      <c r="X31" s="904"/>
      <c r="Y31" s="904"/>
      <c r="Z31" s="904"/>
      <c r="AA31" s="904"/>
      <c r="AB31" s="904"/>
      <c r="AC31" s="904"/>
      <c r="AD31" s="904"/>
      <c r="AE31" s="904"/>
      <c r="AF31" s="904"/>
      <c r="AG31" s="904"/>
      <c r="AH31" s="904"/>
      <c r="AI31" s="904"/>
      <c r="AJ31" s="163"/>
    </row>
    <row r="32" spans="2:36" ht="19.5" customHeight="1" x14ac:dyDescent="0.2">
      <c r="B32" s="37"/>
      <c r="C32" s="429" t="str">
        <f>Sprachen!H153</f>
        <v>Altro:</v>
      </c>
      <c r="D32" s="150"/>
      <c r="E32" s="212" t="s">
        <v>20</v>
      </c>
      <c r="F32" s="905"/>
      <c r="G32" s="905"/>
      <c r="H32" s="905"/>
      <c r="I32" s="905"/>
      <c r="J32" s="905"/>
      <c r="K32" s="905"/>
      <c r="L32" s="905"/>
      <c r="M32" s="905"/>
      <c r="N32" s="905"/>
      <c r="O32" s="905"/>
      <c r="P32" s="905"/>
      <c r="Q32" s="905"/>
      <c r="R32" s="905"/>
      <c r="S32" s="150"/>
      <c r="T32" s="150"/>
      <c r="U32" s="150"/>
      <c r="V32" s="212" t="s">
        <v>20</v>
      </c>
      <c r="W32" s="905"/>
      <c r="X32" s="905"/>
      <c r="Y32" s="905"/>
      <c r="Z32" s="905"/>
      <c r="AA32" s="905"/>
      <c r="AB32" s="905"/>
      <c r="AC32" s="905"/>
      <c r="AD32" s="905"/>
      <c r="AE32" s="905"/>
      <c r="AF32" s="905"/>
      <c r="AG32" s="905"/>
      <c r="AH32" s="905"/>
      <c r="AI32" s="905"/>
      <c r="AJ32" s="163"/>
    </row>
    <row r="33" spans="2:36" ht="19.5" customHeight="1" x14ac:dyDescent="0.2">
      <c r="B33" s="37"/>
      <c r="C33" s="367"/>
      <c r="D33" s="10"/>
      <c r="E33" s="213" t="s">
        <v>20</v>
      </c>
      <c r="F33" s="904"/>
      <c r="G33" s="904"/>
      <c r="H33" s="904"/>
      <c r="I33" s="904"/>
      <c r="J33" s="904"/>
      <c r="K33" s="904"/>
      <c r="L33" s="904"/>
      <c r="M33" s="904"/>
      <c r="N33" s="904"/>
      <c r="O33" s="904"/>
      <c r="P33" s="904"/>
      <c r="Q33" s="904"/>
      <c r="R33" s="904"/>
      <c r="S33" s="10"/>
      <c r="T33" s="10"/>
      <c r="U33" s="10"/>
      <c r="V33" s="213" t="s">
        <v>20</v>
      </c>
      <c r="W33" s="904"/>
      <c r="X33" s="904"/>
      <c r="Y33" s="904"/>
      <c r="Z33" s="904"/>
      <c r="AA33" s="904"/>
      <c r="AB33" s="904"/>
      <c r="AC33" s="904"/>
      <c r="AD33" s="904"/>
      <c r="AE33" s="904"/>
      <c r="AF33" s="904"/>
      <c r="AG33" s="904"/>
      <c r="AH33" s="904"/>
      <c r="AI33" s="904"/>
      <c r="AJ33" s="163"/>
    </row>
    <row r="34" spans="2:36" ht="3" customHeight="1" x14ac:dyDescent="0.2">
      <c r="B34" s="42"/>
      <c r="C34" s="10"/>
      <c r="D34" s="10"/>
      <c r="E34" s="10"/>
      <c r="F34" s="10"/>
      <c r="G34" s="10"/>
      <c r="H34" s="10"/>
      <c r="I34" s="10"/>
      <c r="J34" s="10"/>
      <c r="K34" s="10"/>
      <c r="L34" s="10"/>
      <c r="M34" s="10"/>
      <c r="N34" s="10"/>
      <c r="O34" s="10"/>
      <c r="P34" s="10"/>
      <c r="Q34" s="10"/>
      <c r="R34" s="10"/>
      <c r="S34" s="10"/>
      <c r="T34" s="43"/>
      <c r="U34" s="43"/>
      <c r="V34" s="43"/>
      <c r="W34" s="43"/>
      <c r="X34" s="43"/>
      <c r="Y34" s="43"/>
      <c r="Z34" s="43"/>
      <c r="AA34" s="43"/>
      <c r="AB34" s="43"/>
      <c r="AC34" s="43"/>
      <c r="AD34" s="43"/>
      <c r="AE34" s="43"/>
      <c r="AF34" s="43"/>
      <c r="AG34" s="43"/>
      <c r="AH34" s="43"/>
      <c r="AI34" s="43"/>
      <c r="AJ34" s="44"/>
    </row>
  </sheetData>
  <sheetProtection algorithmName="SHA-512" hashValue="79FofG3cyeRmRi8namruduOisilOgwGjbKCkP5W9NSCaYYVslTPDabkIBfFkdMnkQhE15lIkwZQxNoxl7XVkvg==" saltValue="7vvBSQRaN/CvUchA8/nFdw==" spinCount="100000" sheet="1" formatCells="0" selectLockedCells="1"/>
  <customSheetViews>
    <customSheetView guid="{B2E9B8AF-852F-4064-8C1D-BCF9CAE8288A}" fitToPage="1">
      <selection activeCell="D28" sqref="D2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2">
    <mergeCell ref="W30:AI30"/>
    <mergeCell ref="W25:AI25"/>
    <mergeCell ref="W20:AI20"/>
    <mergeCell ref="W24:AI24"/>
    <mergeCell ref="W28:AI28"/>
    <mergeCell ref="W29:AI29"/>
    <mergeCell ref="F33:R33"/>
    <mergeCell ref="F31:R31"/>
    <mergeCell ref="F32:R32"/>
    <mergeCell ref="B17:AJ17"/>
    <mergeCell ref="W31:AI31"/>
    <mergeCell ref="W32:AI32"/>
    <mergeCell ref="W33:AI33"/>
    <mergeCell ref="W19:AI19"/>
    <mergeCell ref="F20:R20"/>
    <mergeCell ref="F28:R28"/>
    <mergeCell ref="F29:R29"/>
    <mergeCell ref="F30:R30"/>
    <mergeCell ref="F24:R24"/>
    <mergeCell ref="D21:AI21"/>
    <mergeCell ref="D22:AI22"/>
    <mergeCell ref="F25:R25"/>
    <mergeCell ref="C15:D15"/>
    <mergeCell ref="G15:AI15"/>
    <mergeCell ref="C12:D12"/>
    <mergeCell ref="C14:D14"/>
    <mergeCell ref="F14:AI14"/>
    <mergeCell ref="C13:D13"/>
    <mergeCell ref="G13:K13"/>
    <mergeCell ref="M13:R13"/>
    <mergeCell ref="C8:D8"/>
    <mergeCell ref="F8:AI8"/>
    <mergeCell ref="C9:D9"/>
    <mergeCell ref="F9:AI9"/>
    <mergeCell ref="S13:AI13"/>
    <mergeCell ref="C10:D10"/>
    <mergeCell ref="F10:G10"/>
    <mergeCell ref="H10:R10"/>
    <mergeCell ref="S10:AI10"/>
    <mergeCell ref="C11:D11"/>
    <mergeCell ref="F11:G11"/>
    <mergeCell ref="H11:R11"/>
    <mergeCell ref="S11:AI11"/>
    <mergeCell ref="L12:AI12"/>
    <mergeCell ref="C6:D6"/>
    <mergeCell ref="F6:AI6"/>
    <mergeCell ref="C7:D7"/>
    <mergeCell ref="F7:O7"/>
    <mergeCell ref="P7:R7"/>
    <mergeCell ref="S7:X7"/>
    <mergeCell ref="Y7:AA7"/>
    <mergeCell ref="AB7:AI7"/>
  </mergeCells>
  <phoneticPr fontId="0" type="noConversion"/>
  <conditionalFormatting sqref="W20:AI20">
    <cfRule type="expression" dxfId="91" priority="1">
      <formula>LEFT($F$20,1)="b"</formula>
    </cfRule>
  </conditionalFormatting>
  <dataValidations disablePrompts="1" count="2">
    <dataValidation type="list" allowBlank="1" showInputMessage="1" showErrorMessage="1" sqref="F15" xr:uid="{00000000-0002-0000-0600-000000000000}">
      <formula1>DD_Gebaeude</formula1>
    </dataValidation>
    <dataValidation type="list" allowBlank="1" showInputMessage="1" showErrorMessage="1" sqref="F20" xr:uid="{00000000-0002-0000-0600-000001000000}">
      <formula1>DD_Beschreibungen</formula1>
    </dataValidation>
  </dataValidations>
  <printOptions horizontalCentered="1"/>
  <pageMargins left="0.47244094488188981" right="0.47244094488188981" top="0.39370078740157483" bottom="0.39370078740157483" header="0.51181102362204722" footer="0.27559055118110237"/>
  <pageSetup paperSize="9" scale="95" orientation="landscape" horizontalDpi="300" verticalDpi="300" r:id="rId2"/>
  <headerFooter>
    <oddFooter>&amp;L&amp;8Analisi del consumo energetico ACE&amp;C&amp;8Tool ACE v1.11_i&amp;R&amp;8Conferenza dei servizi cantonali dell’energia (EnFK)</oddFooter>
  </headerFooter>
  <ignoredErrors>
    <ignoredError sqref="G12 I12 K1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FormularB">
    <tabColor rgb="FFFFFF99"/>
    <pageSetUpPr fitToPage="1"/>
  </sheetPr>
  <dimension ref="B2:AX447"/>
  <sheetViews>
    <sheetView showGridLines="0" showRowColHeaders="0" showRuler="0" zoomScaleNormal="100" zoomScaleSheetLayoutView="100" zoomScalePageLayoutView="85" workbookViewId="0">
      <selection activeCell="I8" sqref="I8:U8"/>
    </sheetView>
  </sheetViews>
  <sheetFormatPr baseColWidth="10" defaultColWidth="11.42578125" defaultRowHeight="15" customHeight="1" x14ac:dyDescent="0.2"/>
  <cols>
    <col min="1" max="1" width="5.7109375" style="9" customWidth="1"/>
    <col min="2" max="2" width="3.85546875" style="9" customWidth="1"/>
    <col min="3" max="7" width="3.28515625" style="9" customWidth="1"/>
    <col min="8" max="8" width="10" style="9" customWidth="1"/>
    <col min="9" max="47" width="3.28515625" style="9" customWidth="1"/>
    <col min="48" max="50" width="3.28515625" style="153" hidden="1" customWidth="1"/>
    <col min="51" max="16384" width="11.42578125" style="9"/>
  </cols>
  <sheetData>
    <row r="2" spans="2:50" ht="15" customHeight="1" x14ac:dyDescent="0.2">
      <c r="B2" s="48" t="str">
        <f>Sprachen!H$171</f>
        <v xml:space="preserve">Formulario B </v>
      </c>
      <c r="AH2" s="17"/>
      <c r="AI2" s="17"/>
      <c r="AJ2" s="17"/>
      <c r="AK2" s="17"/>
      <c r="AL2" s="17"/>
      <c r="AM2" s="17"/>
      <c r="AN2" s="17"/>
      <c r="AO2" s="17"/>
      <c r="AP2" s="17"/>
      <c r="AQ2" s="17"/>
      <c r="AR2" s="17"/>
      <c r="AS2" s="17"/>
      <c r="AT2" s="17"/>
      <c r="AU2" s="18" t="str">
        <f>IF(Frontespizio!$G$13="","",Frontespizio!$G$13)</f>
        <v/>
      </c>
      <c r="AV2" s="153" t="s">
        <v>1457</v>
      </c>
    </row>
    <row r="3" spans="2:50" ht="15" customHeight="1" x14ac:dyDescent="0.2">
      <c r="B3" s="48" t="str">
        <f>CONCATENATE(Sprachen!H$172," ",I7)</f>
        <v xml:space="preserve">Indicazioni su edifici ed impianti tecnici 1 / </v>
      </c>
      <c r="C3" s="3"/>
      <c r="E3" s="45"/>
      <c r="AK3" s="48"/>
      <c r="AL3" s="48"/>
      <c r="AM3" s="48"/>
      <c r="AN3" s="48"/>
      <c r="AO3" s="48"/>
      <c r="AP3" s="48"/>
      <c r="AQ3" s="48"/>
      <c r="AR3" s="48"/>
      <c r="AS3" s="48"/>
      <c r="AT3" s="48"/>
      <c r="AU3" s="18" t="str">
        <f>IF(Frontespizio!$G$26="","",Frontespizio!$G$26)</f>
        <v/>
      </c>
    </row>
    <row r="4" spans="2:50" ht="6" hidden="1" customHeight="1" x14ac:dyDescent="0.2">
      <c r="B4" s="367"/>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row>
    <row r="5" spans="2:50" ht="4.5" customHeight="1" x14ac:dyDescent="0.2"/>
    <row r="6" spans="2:50" ht="18" customHeight="1" x14ac:dyDescent="0.2">
      <c r="B6" s="1155" t="str">
        <f>Sprachen!H$173</f>
        <v>Dati sull’edificio</v>
      </c>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c r="AF6" s="1156"/>
      <c r="AG6" s="1156"/>
      <c r="AH6" s="1156"/>
      <c r="AI6" s="1156"/>
      <c r="AJ6" s="1156"/>
      <c r="AK6" s="1156"/>
      <c r="AL6" s="1156"/>
      <c r="AM6" s="1156"/>
      <c r="AN6" s="1156"/>
      <c r="AO6" s="1156"/>
      <c r="AP6" s="1156"/>
      <c r="AQ6" s="1156"/>
      <c r="AR6" s="1156"/>
      <c r="AS6" s="1156"/>
      <c r="AT6" s="1156"/>
      <c r="AU6" s="1157"/>
    </row>
    <row r="7" spans="2:50" ht="15" customHeight="1" x14ac:dyDescent="0.2">
      <c r="B7" s="438" t="s">
        <v>267</v>
      </c>
      <c r="C7" s="853" t="str">
        <f>Sprachen!H$179</f>
        <v>N° edificio:</v>
      </c>
      <c r="D7" s="853"/>
      <c r="E7" s="853"/>
      <c r="F7" s="853"/>
      <c r="G7" s="853"/>
      <c r="H7" s="853"/>
      <c r="I7" s="1177" t="str">
        <f>CONCATENATE("1 / ",'Formulario A'!$F$15)</f>
        <v xml:space="preserve">1 / </v>
      </c>
      <c r="J7" s="1178"/>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6"/>
      <c r="AK7" s="346"/>
      <c r="AL7" s="346"/>
      <c r="AM7" s="346"/>
      <c r="AN7" s="346"/>
      <c r="AO7" s="346"/>
      <c r="AP7" s="346"/>
      <c r="AQ7" s="346"/>
      <c r="AR7" s="346"/>
      <c r="AS7" s="346"/>
      <c r="AT7" s="346"/>
      <c r="AU7" s="26"/>
    </row>
    <row r="8" spans="2:50" ht="15" customHeight="1" x14ac:dyDescent="0.2">
      <c r="B8" s="439" t="s">
        <v>268</v>
      </c>
      <c r="C8" s="845" t="str">
        <f>Sprachen!H$180</f>
        <v>Denominazione edificio:</v>
      </c>
      <c r="D8" s="845"/>
      <c r="E8" s="845"/>
      <c r="F8" s="845"/>
      <c r="G8" s="845"/>
      <c r="H8" s="1179"/>
      <c r="I8" s="1137"/>
      <c r="J8" s="937"/>
      <c r="K8" s="937"/>
      <c r="L8" s="937"/>
      <c r="M8" s="937"/>
      <c r="N8" s="937"/>
      <c r="O8" s="937"/>
      <c r="P8" s="937"/>
      <c r="Q8" s="937"/>
      <c r="R8" s="937"/>
      <c r="S8" s="937"/>
      <c r="T8" s="937"/>
      <c r="U8" s="937"/>
      <c r="V8" s="992" t="str">
        <f>Sprachen!H$200</f>
        <v>Indirizzo:</v>
      </c>
      <c r="W8" s="845"/>
      <c r="X8" s="845"/>
      <c r="Y8" s="845"/>
      <c r="Z8" s="845"/>
      <c r="AA8" s="915"/>
      <c r="AB8" s="915"/>
      <c r="AC8" s="915"/>
      <c r="AD8" s="915"/>
      <c r="AE8" s="915"/>
      <c r="AF8" s="915"/>
      <c r="AG8" s="915"/>
      <c r="AH8" s="915"/>
      <c r="AI8" s="915"/>
      <c r="AJ8" s="915"/>
      <c r="AK8" s="915"/>
      <c r="AL8" s="915"/>
      <c r="AM8" s="915"/>
      <c r="AN8" s="915"/>
      <c r="AO8" s="915"/>
      <c r="AP8" s="915"/>
      <c r="AQ8" s="915"/>
      <c r="AR8" s="915"/>
      <c r="AS8" s="915"/>
      <c r="AT8" s="915"/>
      <c r="AU8" s="1181"/>
    </row>
    <row r="9" spans="2:50" ht="15" customHeight="1" x14ac:dyDescent="0.2">
      <c r="B9" s="438" t="s">
        <v>269</v>
      </c>
      <c r="C9" s="853" t="str">
        <f>Sprachen!H$181</f>
        <v>Numero di piani:</v>
      </c>
      <c r="D9" s="853"/>
      <c r="E9" s="853"/>
      <c r="F9" s="853"/>
      <c r="G9" s="853"/>
      <c r="H9" s="1161"/>
      <c r="I9" s="362"/>
      <c r="J9" s="853" t="str">
        <f>Sprachen!H$195</f>
        <v xml:space="preserve"> Piani superiori</v>
      </c>
      <c r="K9" s="853"/>
      <c r="L9" s="853"/>
      <c r="M9" s="853"/>
      <c r="N9" s="853"/>
      <c r="O9" s="853"/>
      <c r="P9" s="853"/>
      <c r="Q9" s="853"/>
      <c r="R9" s="1161"/>
      <c r="S9" s="362"/>
      <c r="T9" s="853" t="str">
        <f>Sprachen!H$199</f>
        <v xml:space="preserve"> Piani interrati</v>
      </c>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4"/>
      <c r="AV9" s="266"/>
    </row>
    <row r="10" spans="2:50" ht="15" customHeight="1" x14ac:dyDescent="0.2">
      <c r="B10" s="440" t="s">
        <v>270</v>
      </c>
      <c r="C10" s="862" t="str">
        <f>Sprachen!H$182</f>
        <v>Superfici di piano:</v>
      </c>
      <c r="D10" s="862"/>
      <c r="E10" s="862"/>
      <c r="F10" s="862"/>
      <c r="G10" s="862"/>
      <c r="H10" s="1180"/>
      <c r="I10" s="992" t="str">
        <f>Sprachen!H$193</f>
        <v>Superficie utile lorda</v>
      </c>
      <c r="J10" s="845"/>
      <c r="K10" s="845"/>
      <c r="L10" s="845"/>
      <c r="M10" s="845"/>
      <c r="N10" s="845"/>
      <c r="O10" s="845"/>
      <c r="P10" s="845"/>
      <c r="Q10" s="845"/>
      <c r="R10" s="845"/>
      <c r="S10" s="845"/>
      <c r="T10" s="845"/>
      <c r="U10" s="845"/>
      <c r="V10" s="943"/>
      <c r="W10" s="943"/>
      <c r="X10" s="943"/>
      <c r="Y10" s="993" t="str">
        <f>Sprachen!H$201</f>
        <v xml:space="preserve"> m² SUL</v>
      </c>
      <c r="Z10" s="993"/>
      <c r="AA10" s="993"/>
      <c r="AB10" s="994"/>
      <c r="AC10" s="992" t="str">
        <f>Sprachen!H$205</f>
        <v>Superficie di piano riscaldata</v>
      </c>
      <c r="AD10" s="845"/>
      <c r="AE10" s="845"/>
      <c r="AF10" s="845"/>
      <c r="AG10" s="845"/>
      <c r="AH10" s="845"/>
      <c r="AI10" s="845"/>
      <c r="AJ10" s="845"/>
      <c r="AK10" s="845"/>
      <c r="AL10" s="845"/>
      <c r="AM10" s="845"/>
      <c r="AN10" s="845"/>
      <c r="AO10" s="845"/>
      <c r="AP10" s="943"/>
      <c r="AQ10" s="943"/>
      <c r="AR10" s="943"/>
      <c r="AS10" s="993" t="str">
        <f>Sprachen!H$213</f>
        <v xml:space="preserve"> m² SUL</v>
      </c>
      <c r="AT10" s="993"/>
      <c r="AU10" s="1176"/>
    </row>
    <row r="11" spans="2:50" ht="15" customHeight="1" x14ac:dyDescent="0.2">
      <c r="B11" s="441" t="s">
        <v>271</v>
      </c>
      <c r="C11" s="896" t="str">
        <f>Sprachen!H$183</f>
        <v>Tipi di utilizzo:</v>
      </c>
      <c r="D11" s="896"/>
      <c r="E11" s="896"/>
      <c r="F11" s="896"/>
      <c r="G11" s="896"/>
      <c r="H11" s="978"/>
      <c r="I11" s="359" t="s">
        <v>231</v>
      </c>
      <c r="J11" s="901"/>
      <c r="K11" s="901"/>
      <c r="L11" s="901"/>
      <c r="M11" s="901"/>
      <c r="N11" s="901"/>
      <c r="O11" s="1152"/>
      <c r="P11" s="1153"/>
      <c r="Q11" s="1154"/>
      <c r="R11" s="1154"/>
      <c r="S11" s="896" t="str">
        <f>Sprachen!H$197</f>
        <v xml:space="preserve"> m² SUL</v>
      </c>
      <c r="T11" s="896"/>
      <c r="U11" s="978"/>
      <c r="V11" s="359" t="s">
        <v>232</v>
      </c>
      <c r="W11" s="901"/>
      <c r="X11" s="901"/>
      <c r="Y11" s="901"/>
      <c r="Z11" s="901"/>
      <c r="AA11" s="901"/>
      <c r="AB11" s="1152"/>
      <c r="AC11" s="1153"/>
      <c r="AD11" s="1154"/>
      <c r="AE11" s="1154"/>
      <c r="AF11" s="899" t="str">
        <f>Sprachen!H$208</f>
        <v xml:space="preserve"> m² SUL</v>
      </c>
      <c r="AG11" s="1158"/>
      <c r="AH11" s="1159"/>
      <c r="AI11" s="359" t="s">
        <v>250</v>
      </c>
      <c r="AJ11" s="901"/>
      <c r="AK11" s="901"/>
      <c r="AL11" s="901"/>
      <c r="AM11" s="901"/>
      <c r="AN11" s="901"/>
      <c r="AO11" s="1152"/>
      <c r="AP11" s="1153"/>
      <c r="AQ11" s="1154"/>
      <c r="AR11" s="1154"/>
      <c r="AS11" s="899" t="str">
        <f>Sprachen!H$214</f>
        <v xml:space="preserve"> m² SUL</v>
      </c>
      <c r="AT11" s="1158"/>
      <c r="AU11" s="1182"/>
      <c r="AV11" s="632" t="e">
        <f ca="1">Eingabemeldung(Sprachen!$H$185,Sprachen!$H$184,J11)</f>
        <v>#NAME?</v>
      </c>
      <c r="AW11" s="632" t="e">
        <f ca="1">Eingabemeldung(Sprachen!$H$185,Sprachen!$H$184,W11)</f>
        <v>#NAME?</v>
      </c>
      <c r="AX11" s="632" t="e">
        <f ca="1">Eingabemeldung(Sprachen!$H$185,Sprachen!$H$184,AJ11)</f>
        <v>#NAME?</v>
      </c>
    </row>
    <row r="12" spans="2:50" ht="15" customHeight="1" x14ac:dyDescent="0.2">
      <c r="B12" s="438" t="s">
        <v>272</v>
      </c>
      <c r="C12" s="853" t="str">
        <f>Sprachen!H$186</f>
        <v>Anno di costruzione:</v>
      </c>
      <c r="D12" s="853"/>
      <c r="E12" s="853"/>
      <c r="F12" s="853"/>
      <c r="G12" s="853"/>
      <c r="H12" s="1161"/>
      <c r="I12" s="1037"/>
      <c r="J12" s="1038"/>
      <c r="K12" s="1038"/>
      <c r="L12" s="1038"/>
      <c r="M12" s="1038"/>
      <c r="N12" s="1038"/>
      <c r="O12" s="1039"/>
      <c r="P12" s="351"/>
      <c r="Q12" s="347"/>
      <c r="R12" s="347"/>
      <c r="S12" s="347"/>
      <c r="T12" s="347"/>
      <c r="U12" s="347"/>
      <c r="V12" s="361"/>
      <c r="W12" s="347"/>
      <c r="X12" s="347"/>
      <c r="Y12" s="347"/>
      <c r="Z12" s="347"/>
      <c r="AA12" s="347"/>
      <c r="AB12" s="347"/>
      <c r="AC12" s="347"/>
      <c r="AD12" s="347"/>
      <c r="AE12" s="347"/>
      <c r="AF12" s="347"/>
      <c r="AG12" s="347"/>
      <c r="AH12" s="347"/>
      <c r="AI12" s="361"/>
      <c r="AJ12" s="347"/>
      <c r="AK12" s="347"/>
      <c r="AL12" s="347"/>
      <c r="AM12" s="347"/>
      <c r="AN12" s="347"/>
      <c r="AO12" s="347"/>
      <c r="AP12" s="347"/>
      <c r="AQ12" s="347"/>
      <c r="AR12" s="347"/>
      <c r="AS12" s="347"/>
      <c r="AT12" s="347"/>
      <c r="AU12" s="22"/>
    </row>
    <row r="13" spans="2:50" ht="15" customHeight="1" x14ac:dyDescent="0.2">
      <c r="B13" s="442"/>
      <c r="C13" s="845" t="str">
        <f>Sprachen!H$187</f>
        <v>Risanam./ampliam.:</v>
      </c>
      <c r="D13" s="845"/>
      <c r="E13" s="845"/>
      <c r="F13" s="845"/>
      <c r="G13" s="845"/>
      <c r="H13" s="1179"/>
      <c r="I13" s="360" t="s">
        <v>231</v>
      </c>
      <c r="J13" s="937"/>
      <c r="K13" s="937"/>
      <c r="L13" s="937"/>
      <c r="M13" s="937"/>
      <c r="N13" s="937"/>
      <c r="O13" s="937"/>
      <c r="P13" s="937"/>
      <c r="Q13" s="937"/>
      <c r="R13" s="937"/>
      <c r="S13" s="937"/>
      <c r="T13" s="937"/>
      <c r="U13" s="938"/>
      <c r="V13" s="360" t="s">
        <v>232</v>
      </c>
      <c r="W13" s="937"/>
      <c r="X13" s="1027"/>
      <c r="Y13" s="1027"/>
      <c r="Z13" s="1027"/>
      <c r="AA13" s="1027"/>
      <c r="AB13" s="1027"/>
      <c r="AC13" s="1027"/>
      <c r="AD13" s="1027"/>
      <c r="AE13" s="1027"/>
      <c r="AF13" s="1027"/>
      <c r="AG13" s="1027"/>
      <c r="AH13" s="1030"/>
      <c r="AI13" s="360" t="s">
        <v>250</v>
      </c>
      <c r="AJ13" s="937"/>
      <c r="AK13" s="1027"/>
      <c r="AL13" s="1027"/>
      <c r="AM13" s="1027"/>
      <c r="AN13" s="1027"/>
      <c r="AO13" s="1027"/>
      <c r="AP13" s="1027"/>
      <c r="AQ13" s="1027"/>
      <c r="AR13" s="1027"/>
      <c r="AS13" s="1027"/>
      <c r="AT13" s="1027"/>
      <c r="AU13" s="1028"/>
      <c r="AV13" s="632" t="e">
        <f ca="1">Eingabemeldung(Sprachen!$H$189,Sprachen!$H$188,J13)</f>
        <v>#NAME?</v>
      </c>
      <c r="AW13" s="632" t="e">
        <f ca="1">Eingabemeldung(Sprachen!$H$189,Sprachen!$H$188,W13)</f>
        <v>#NAME?</v>
      </c>
      <c r="AX13" s="632" t="e">
        <f ca="1">Eingabemeldung(Sprachen!$H$189,Sprachen!$H$188,AJ13)</f>
        <v>#NAME?</v>
      </c>
    </row>
    <row r="14" spans="2:50" ht="15" customHeight="1" x14ac:dyDescent="0.2">
      <c r="B14" s="438" t="s">
        <v>273</v>
      </c>
      <c r="C14" s="853" t="str">
        <f>Sprachen!H$190</f>
        <v>Tipo di involucro edilizio:</v>
      </c>
      <c r="D14" s="853"/>
      <c r="E14" s="853"/>
      <c r="F14" s="853"/>
      <c r="G14" s="853"/>
      <c r="H14" s="1161"/>
      <c r="I14" s="1031"/>
      <c r="J14" s="1032"/>
      <c r="K14" s="1032"/>
      <c r="L14" s="1032"/>
      <c r="M14" s="1032"/>
      <c r="N14" s="1032"/>
      <c r="O14" s="1032"/>
      <c r="P14" s="1032"/>
      <c r="Q14" s="1032"/>
      <c r="R14" s="1032"/>
      <c r="S14" s="1032"/>
      <c r="T14" s="1032"/>
      <c r="U14" s="1032"/>
      <c r="V14" s="1032"/>
      <c r="W14" s="1032"/>
      <c r="X14" s="1033"/>
      <c r="Y14" s="1160" t="str">
        <f>Sprachen!H$202</f>
        <v>Protezione solare:</v>
      </c>
      <c r="Z14" s="853"/>
      <c r="AA14" s="853"/>
      <c r="AB14" s="853"/>
      <c r="AC14" s="853"/>
      <c r="AD14" s="1161"/>
      <c r="AE14" s="1034"/>
      <c r="AF14" s="1035"/>
      <c r="AG14" s="1035"/>
      <c r="AH14" s="1035"/>
      <c r="AI14" s="1035"/>
      <c r="AJ14" s="1035"/>
      <c r="AK14" s="1035"/>
      <c r="AL14" s="1035"/>
      <c r="AM14" s="1035"/>
      <c r="AN14" s="1035"/>
      <c r="AO14" s="1035"/>
      <c r="AP14" s="1035"/>
      <c r="AQ14" s="1035"/>
      <c r="AR14" s="1035"/>
      <c r="AS14" s="1035"/>
      <c r="AT14" s="1035"/>
      <c r="AU14" s="1036"/>
    </row>
    <row r="15" spans="2:50" ht="15" customHeight="1" x14ac:dyDescent="0.2">
      <c r="B15" s="442" t="s">
        <v>274</v>
      </c>
      <c r="C15" s="845" t="str">
        <f>Sprachen!H$191</f>
        <v>Valori U:</v>
      </c>
      <c r="D15" s="845"/>
      <c r="E15" s="845"/>
      <c r="F15" s="845"/>
      <c r="G15" s="845"/>
      <c r="H15" s="1179"/>
      <c r="I15" s="992" t="str">
        <f>Sprachen!H$194</f>
        <v>Parete esterna</v>
      </c>
      <c r="J15" s="845"/>
      <c r="K15" s="845"/>
      <c r="L15" s="845"/>
      <c r="M15" s="845"/>
      <c r="N15" s="845"/>
      <c r="O15" s="1029"/>
      <c r="P15" s="1029"/>
      <c r="Q15" s="437" t="s">
        <v>925</v>
      </c>
      <c r="R15" s="443"/>
      <c r="S15" s="992" t="str">
        <f>Sprachen!H$198</f>
        <v xml:space="preserve"> Finestre</v>
      </c>
      <c r="T15" s="845"/>
      <c r="U15" s="845"/>
      <c r="V15" s="845"/>
      <c r="W15" s="1029"/>
      <c r="X15" s="1029"/>
      <c r="Y15" s="437" t="s">
        <v>925</v>
      </c>
      <c r="Z15" s="345"/>
      <c r="AA15" s="992" t="str">
        <f>Sprachen!H$203</f>
        <v xml:space="preserve"> Pavimento verso «non riscaldato»</v>
      </c>
      <c r="AB15" s="845"/>
      <c r="AC15" s="845"/>
      <c r="AD15" s="845"/>
      <c r="AE15" s="845"/>
      <c r="AF15" s="845"/>
      <c r="AG15" s="845"/>
      <c r="AH15" s="845"/>
      <c r="AI15" s="1029"/>
      <c r="AJ15" s="1029"/>
      <c r="AK15" s="437" t="s">
        <v>925</v>
      </c>
      <c r="AL15" s="345"/>
      <c r="AM15" s="992" t="str">
        <f>Sprachen!H$211</f>
        <v xml:space="preserve">Tetto
</v>
      </c>
      <c r="AN15" s="845"/>
      <c r="AO15" s="845"/>
      <c r="AP15" s="845"/>
      <c r="AQ15" s="845"/>
      <c r="AR15" s="1029"/>
      <c r="AS15" s="1029"/>
      <c r="AT15" s="437" t="s">
        <v>925</v>
      </c>
      <c r="AU15" s="25"/>
    </row>
    <row r="16" spans="2:50" ht="18" customHeight="1" x14ac:dyDescent="0.2">
      <c r="B16" s="444" t="str">
        <f>Sprachen!H$174</f>
        <v>Dati sugli impianti</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50"/>
    </row>
    <row r="17" spans="2:47" ht="25.5" customHeight="1" x14ac:dyDescent="0.2">
      <c r="B17" s="445" t="str">
        <f>Sprachen!H$175</f>
        <v>N°</v>
      </c>
      <c r="C17" s="645" t="str">
        <f>Sprachen!H$192</f>
        <v>Impianto</v>
      </c>
      <c r="D17" s="344"/>
      <c r="E17" s="344"/>
      <c r="F17" s="344"/>
      <c r="G17" s="344"/>
      <c r="H17" s="344"/>
      <c r="I17" s="344"/>
      <c r="J17" s="344"/>
      <c r="K17" s="344"/>
      <c r="L17" s="344"/>
      <c r="M17" s="344"/>
      <c r="N17" s="350"/>
      <c r="O17" s="977" t="str">
        <f>Sprachen!H$196</f>
        <v>Dati tecnici</v>
      </c>
      <c r="P17" s="896"/>
      <c r="Q17" s="896"/>
      <c r="R17" s="896"/>
      <c r="S17" s="896"/>
      <c r="T17" s="896"/>
      <c r="U17" s="896"/>
      <c r="V17" s="896"/>
      <c r="W17" s="896"/>
      <c r="X17" s="896"/>
      <c r="Y17" s="896"/>
      <c r="Z17" s="978"/>
      <c r="AA17" s="979" t="str">
        <f>Sprachen!H$204</f>
        <v>Potenza [kW]</v>
      </c>
      <c r="AB17" s="980"/>
      <c r="AC17" s="981"/>
      <c r="AD17" s="979" t="str">
        <f>Sprachen!H$206</f>
        <v>Ore di funzion. 
[h/a]</v>
      </c>
      <c r="AE17" s="980"/>
      <c r="AF17" s="982"/>
      <c r="AG17" s="979" t="str">
        <f>Sprachen!H$207</f>
        <v>RdC</v>
      </c>
      <c r="AH17" s="980"/>
      <c r="AI17" s="983"/>
      <c r="AJ17" s="984" t="str">
        <f>Sprachen!H$209</f>
        <v>Anno di costruzione</v>
      </c>
      <c r="AK17" s="980"/>
      <c r="AL17" s="985"/>
      <c r="AM17" s="986" t="str">
        <f>Sprachen!H$210</f>
        <v>Stato</v>
      </c>
      <c r="AN17" s="987"/>
      <c r="AO17" s="988"/>
      <c r="AP17" s="989" t="str">
        <f>Sprachen!H$212</f>
        <v>Obbligo di 
risanam.</v>
      </c>
      <c r="AQ17" s="990"/>
      <c r="AR17" s="991"/>
      <c r="AS17" s="984" t="str">
        <f>Sprachen!H$215</f>
        <v>Schema (allegato)</v>
      </c>
      <c r="AT17" s="982"/>
      <c r="AU17" s="983"/>
    </row>
    <row r="18" spans="2:47" ht="13.5" customHeight="1" x14ac:dyDescent="0.2">
      <c r="B18" s="446" t="str">
        <f>Sprachen!H$176</f>
        <v>B.9  Impianti di produzione di energia</v>
      </c>
      <c r="C18" s="447"/>
      <c r="D18" s="347"/>
      <c r="E18" s="347"/>
      <c r="F18" s="347"/>
      <c r="G18" s="347"/>
      <c r="H18" s="347"/>
      <c r="I18" s="347"/>
      <c r="J18" s="347"/>
      <c r="K18" s="347"/>
      <c r="L18" s="347"/>
      <c r="M18" s="347"/>
      <c r="N18" s="22"/>
      <c r="O18" s="21"/>
      <c r="P18" s="348"/>
      <c r="Q18" s="348"/>
      <c r="R18" s="348"/>
      <c r="S18" s="348"/>
      <c r="T18" s="348"/>
      <c r="U18" s="348"/>
      <c r="V18" s="348"/>
      <c r="W18" s="348"/>
      <c r="X18" s="348"/>
      <c r="Y18" s="348"/>
      <c r="Z18" s="348"/>
      <c r="AA18" s="996"/>
      <c r="AB18" s="997"/>
      <c r="AC18" s="998"/>
      <c r="AD18" s="999"/>
      <c r="AE18" s="1000"/>
      <c r="AF18" s="966"/>
      <c r="AG18" s="649"/>
      <c r="AI18" s="651"/>
      <c r="AJ18" s="1001"/>
      <c r="AK18" s="1002"/>
      <c r="AL18" s="969"/>
      <c r="AM18" s="1003"/>
      <c r="AN18" s="966"/>
      <c r="AO18" s="971"/>
      <c r="AP18" s="970"/>
      <c r="AQ18" s="852"/>
      <c r="AR18" s="1004"/>
      <c r="AS18" s="967"/>
      <c r="AT18" s="966"/>
      <c r="AU18" s="1149"/>
    </row>
    <row r="19" spans="2:47" ht="13.5" customHeight="1" x14ac:dyDescent="0.2">
      <c r="B19" s="2"/>
      <c r="C19" s="995"/>
      <c r="D19" s="850"/>
      <c r="E19" s="850"/>
      <c r="F19" s="850"/>
      <c r="G19" s="850"/>
      <c r="H19" s="850"/>
      <c r="I19" s="850"/>
      <c r="J19" s="850"/>
      <c r="K19" s="850"/>
      <c r="L19" s="850"/>
      <c r="M19" s="850"/>
      <c r="N19" s="871"/>
      <c r="O19" s="917"/>
      <c r="P19" s="850"/>
      <c r="Q19" s="850"/>
      <c r="R19" s="850"/>
      <c r="S19" s="850"/>
      <c r="T19" s="850"/>
      <c r="U19" s="850"/>
      <c r="V19" s="850"/>
      <c r="W19" s="850"/>
      <c r="X19" s="850"/>
      <c r="Y19" s="850"/>
      <c r="Z19" s="918"/>
      <c r="AA19" s="919"/>
      <c r="AB19" s="920"/>
      <c r="AC19" s="921"/>
      <c r="AD19" s="922"/>
      <c r="AE19" s="923"/>
      <c r="AF19" s="924"/>
      <c r="AG19" s="925"/>
      <c r="AH19" s="926"/>
      <c r="AI19" s="927"/>
      <c r="AJ19" s="928"/>
      <c r="AK19" s="929"/>
      <c r="AL19" s="930"/>
      <c r="AM19" s="931"/>
      <c r="AN19" s="932"/>
      <c r="AO19" s="933"/>
      <c r="AP19" s="931"/>
      <c r="AQ19" s="934"/>
      <c r="AR19" s="935"/>
      <c r="AS19" s="1145"/>
      <c r="AT19" s="1146"/>
      <c r="AU19" s="1147"/>
    </row>
    <row r="20" spans="2:47" ht="13.5" customHeight="1" x14ac:dyDescent="0.2">
      <c r="B20" s="2"/>
      <c r="C20" s="995"/>
      <c r="D20" s="850"/>
      <c r="E20" s="850"/>
      <c r="F20" s="850"/>
      <c r="G20" s="850"/>
      <c r="H20" s="850"/>
      <c r="I20" s="850"/>
      <c r="J20" s="850"/>
      <c r="K20" s="850"/>
      <c r="L20" s="850"/>
      <c r="M20" s="850"/>
      <c r="N20" s="871"/>
      <c r="O20" s="917"/>
      <c r="P20" s="850"/>
      <c r="Q20" s="850"/>
      <c r="R20" s="850"/>
      <c r="S20" s="850"/>
      <c r="T20" s="850"/>
      <c r="U20" s="850"/>
      <c r="V20" s="850"/>
      <c r="W20" s="850"/>
      <c r="X20" s="850"/>
      <c r="Y20" s="850"/>
      <c r="Z20" s="918"/>
      <c r="AA20" s="919"/>
      <c r="AB20" s="920"/>
      <c r="AC20" s="921"/>
      <c r="AD20" s="922"/>
      <c r="AE20" s="923"/>
      <c r="AF20" s="924"/>
      <c r="AG20" s="925"/>
      <c r="AH20" s="926"/>
      <c r="AI20" s="927"/>
      <c r="AJ20" s="928"/>
      <c r="AK20" s="929"/>
      <c r="AL20" s="930"/>
      <c r="AM20" s="931"/>
      <c r="AN20" s="932"/>
      <c r="AO20" s="933"/>
      <c r="AP20" s="931"/>
      <c r="AQ20" s="934"/>
      <c r="AR20" s="935"/>
      <c r="AS20" s="1145"/>
      <c r="AT20" s="1146"/>
      <c r="AU20" s="1147"/>
    </row>
    <row r="21" spans="2:47" ht="13.5" customHeight="1" x14ac:dyDescent="0.2">
      <c r="B21" s="2"/>
      <c r="C21" s="995"/>
      <c r="D21" s="850"/>
      <c r="E21" s="850"/>
      <c r="F21" s="850"/>
      <c r="G21" s="850"/>
      <c r="H21" s="850"/>
      <c r="I21" s="850"/>
      <c r="J21" s="850"/>
      <c r="K21" s="850"/>
      <c r="L21" s="850"/>
      <c r="M21" s="850"/>
      <c r="N21" s="871"/>
      <c r="O21" s="917"/>
      <c r="P21" s="850"/>
      <c r="Q21" s="850"/>
      <c r="R21" s="850"/>
      <c r="S21" s="850"/>
      <c r="T21" s="850"/>
      <c r="U21" s="850"/>
      <c r="V21" s="850"/>
      <c r="W21" s="850"/>
      <c r="X21" s="850"/>
      <c r="Y21" s="850"/>
      <c r="Z21" s="918"/>
      <c r="AA21" s="919"/>
      <c r="AB21" s="920"/>
      <c r="AC21" s="921"/>
      <c r="AD21" s="922"/>
      <c r="AE21" s="923"/>
      <c r="AF21" s="924"/>
      <c r="AG21" s="925"/>
      <c r="AH21" s="926"/>
      <c r="AI21" s="927"/>
      <c r="AJ21" s="928"/>
      <c r="AK21" s="929"/>
      <c r="AL21" s="930"/>
      <c r="AM21" s="931"/>
      <c r="AN21" s="932"/>
      <c r="AO21" s="933"/>
      <c r="AP21" s="931"/>
      <c r="AQ21" s="934"/>
      <c r="AR21" s="935"/>
      <c r="AS21" s="1145"/>
      <c r="AT21" s="1146"/>
      <c r="AU21" s="1147"/>
    </row>
    <row r="22" spans="2:47" ht="13.5" customHeight="1" x14ac:dyDescent="0.2">
      <c r="B22" s="2"/>
      <c r="C22" s="995"/>
      <c r="D22" s="850"/>
      <c r="E22" s="850"/>
      <c r="F22" s="850"/>
      <c r="G22" s="850"/>
      <c r="H22" s="850"/>
      <c r="I22" s="850"/>
      <c r="J22" s="850"/>
      <c r="K22" s="850"/>
      <c r="L22" s="850"/>
      <c r="M22" s="850"/>
      <c r="N22" s="871"/>
      <c r="O22" s="917"/>
      <c r="P22" s="850"/>
      <c r="Q22" s="850"/>
      <c r="R22" s="850"/>
      <c r="S22" s="850"/>
      <c r="T22" s="850"/>
      <c r="U22" s="850"/>
      <c r="V22" s="850"/>
      <c r="W22" s="850"/>
      <c r="X22" s="850"/>
      <c r="Y22" s="850"/>
      <c r="Z22" s="918"/>
      <c r="AA22" s="919"/>
      <c r="AB22" s="920"/>
      <c r="AC22" s="921"/>
      <c r="AD22" s="922"/>
      <c r="AE22" s="923"/>
      <c r="AF22" s="924"/>
      <c r="AG22" s="925"/>
      <c r="AH22" s="926"/>
      <c r="AI22" s="927"/>
      <c r="AJ22" s="928"/>
      <c r="AK22" s="929"/>
      <c r="AL22" s="930"/>
      <c r="AM22" s="931"/>
      <c r="AN22" s="932"/>
      <c r="AO22" s="933"/>
      <c r="AP22" s="931"/>
      <c r="AQ22" s="934"/>
      <c r="AR22" s="935"/>
      <c r="AS22" s="1145"/>
      <c r="AT22" s="1146"/>
      <c r="AU22" s="1147"/>
    </row>
    <row r="23" spans="2:47" ht="13.5" customHeight="1" x14ac:dyDescent="0.2">
      <c r="B23" s="2"/>
      <c r="C23" s="995"/>
      <c r="D23" s="850"/>
      <c r="E23" s="850"/>
      <c r="F23" s="850"/>
      <c r="G23" s="850"/>
      <c r="H23" s="850"/>
      <c r="I23" s="850"/>
      <c r="J23" s="850"/>
      <c r="K23" s="850"/>
      <c r="L23" s="850"/>
      <c r="M23" s="850"/>
      <c r="N23" s="871"/>
      <c r="O23" s="917"/>
      <c r="P23" s="850"/>
      <c r="Q23" s="850"/>
      <c r="R23" s="850"/>
      <c r="S23" s="850"/>
      <c r="T23" s="850"/>
      <c r="U23" s="850"/>
      <c r="V23" s="850"/>
      <c r="W23" s="850"/>
      <c r="X23" s="850"/>
      <c r="Y23" s="850"/>
      <c r="Z23" s="918"/>
      <c r="AA23" s="919"/>
      <c r="AB23" s="920"/>
      <c r="AC23" s="921"/>
      <c r="AD23" s="922"/>
      <c r="AE23" s="923"/>
      <c r="AF23" s="924"/>
      <c r="AG23" s="925"/>
      <c r="AH23" s="926"/>
      <c r="AI23" s="927"/>
      <c r="AJ23" s="928"/>
      <c r="AK23" s="929"/>
      <c r="AL23" s="930"/>
      <c r="AM23" s="931"/>
      <c r="AN23" s="932"/>
      <c r="AO23" s="933"/>
      <c r="AP23" s="931"/>
      <c r="AQ23" s="934"/>
      <c r="AR23" s="935"/>
      <c r="AS23" s="1145"/>
      <c r="AT23" s="1146"/>
      <c r="AU23" s="1147"/>
    </row>
    <row r="24" spans="2:47" ht="13.5" customHeight="1" x14ac:dyDescent="0.2">
      <c r="B24" s="2"/>
      <c r="C24" s="995"/>
      <c r="D24" s="850"/>
      <c r="E24" s="850"/>
      <c r="F24" s="850"/>
      <c r="G24" s="850"/>
      <c r="H24" s="850"/>
      <c r="I24" s="850"/>
      <c r="J24" s="850"/>
      <c r="K24" s="850"/>
      <c r="L24" s="850"/>
      <c r="M24" s="850"/>
      <c r="N24" s="871"/>
      <c r="O24" s="917"/>
      <c r="P24" s="850"/>
      <c r="Q24" s="850"/>
      <c r="R24" s="850"/>
      <c r="S24" s="850"/>
      <c r="T24" s="850"/>
      <c r="U24" s="850"/>
      <c r="V24" s="850"/>
      <c r="W24" s="850"/>
      <c r="X24" s="850"/>
      <c r="Y24" s="850"/>
      <c r="Z24" s="918"/>
      <c r="AA24" s="919"/>
      <c r="AB24" s="920"/>
      <c r="AC24" s="921"/>
      <c r="AD24" s="922"/>
      <c r="AE24" s="923"/>
      <c r="AF24" s="924"/>
      <c r="AG24" s="925"/>
      <c r="AH24" s="926"/>
      <c r="AI24" s="927"/>
      <c r="AJ24" s="928"/>
      <c r="AK24" s="929"/>
      <c r="AL24" s="930"/>
      <c r="AM24" s="931"/>
      <c r="AN24" s="932"/>
      <c r="AO24" s="933"/>
      <c r="AP24" s="931"/>
      <c r="AQ24" s="934"/>
      <c r="AR24" s="935"/>
      <c r="AS24" s="1145"/>
      <c r="AT24" s="1146"/>
      <c r="AU24" s="1147"/>
    </row>
    <row r="25" spans="2:47" ht="4.5" customHeight="1" x14ac:dyDescent="0.2">
      <c r="B25" s="24"/>
      <c r="C25" s="349"/>
      <c r="D25" s="349"/>
      <c r="E25" s="349"/>
      <c r="F25" s="349"/>
      <c r="G25" s="349"/>
      <c r="H25" s="349"/>
      <c r="I25" s="349"/>
      <c r="J25" s="349"/>
      <c r="K25" s="349"/>
      <c r="L25" s="349"/>
      <c r="M25" s="349"/>
      <c r="N25" s="642"/>
      <c r="O25" s="24"/>
      <c r="P25" s="349"/>
      <c r="Q25" s="349"/>
      <c r="R25" s="349"/>
      <c r="S25" s="349"/>
      <c r="T25" s="349"/>
      <c r="U25" s="349"/>
      <c r="V25" s="349"/>
      <c r="W25" s="349"/>
      <c r="X25" s="349"/>
      <c r="Y25" s="349"/>
      <c r="Z25" s="349"/>
      <c r="AA25" s="366"/>
      <c r="AB25" s="349"/>
      <c r="AC25" s="364"/>
      <c r="AD25" s="972"/>
      <c r="AE25" s="973"/>
      <c r="AF25" s="974"/>
      <c r="AG25" s="366"/>
      <c r="AH25" s="349"/>
      <c r="AI25" s="642"/>
      <c r="AJ25" s="959"/>
      <c r="AK25" s="960"/>
      <c r="AL25" s="961"/>
      <c r="AM25" s="975"/>
      <c r="AN25" s="974"/>
      <c r="AO25" s="976"/>
      <c r="AP25" s="653"/>
      <c r="AQ25" s="349"/>
      <c r="AR25" s="642"/>
      <c r="AS25" s="959"/>
      <c r="AT25" s="974"/>
      <c r="AU25" s="1148"/>
    </row>
    <row r="26" spans="2:47" ht="13.5" customHeight="1" x14ac:dyDescent="0.2">
      <c r="B26" s="446" t="str">
        <f>Sprachen!H$177</f>
        <v>B.10  Consumatori di energia tecnica impiantistica</v>
      </c>
      <c r="C26" s="448"/>
      <c r="D26" s="347"/>
      <c r="E26" s="347"/>
      <c r="F26" s="347"/>
      <c r="G26" s="347"/>
      <c r="H26" s="347"/>
      <c r="I26" s="347"/>
      <c r="J26" s="347"/>
      <c r="K26" s="347"/>
      <c r="L26" s="347"/>
      <c r="M26" s="347"/>
      <c r="N26" s="22"/>
      <c r="O26" s="21"/>
      <c r="P26" s="348"/>
      <c r="Q26" s="348"/>
      <c r="R26" s="348"/>
      <c r="S26" s="348"/>
      <c r="T26" s="348"/>
      <c r="U26" s="348"/>
      <c r="V26" s="348"/>
      <c r="W26" s="348"/>
      <c r="X26" s="348"/>
      <c r="Y26" s="348"/>
      <c r="Z26" s="348"/>
      <c r="AA26" s="365"/>
      <c r="AB26" s="348"/>
      <c r="AC26" s="363"/>
      <c r="AD26" s="964"/>
      <c r="AE26" s="965"/>
      <c r="AF26" s="966"/>
      <c r="AG26" s="365"/>
      <c r="AH26" s="348"/>
      <c r="AI26" s="643"/>
      <c r="AJ26" s="967"/>
      <c r="AK26" s="968"/>
      <c r="AL26" s="969"/>
      <c r="AM26" s="970"/>
      <c r="AN26" s="966"/>
      <c r="AO26" s="971"/>
      <c r="AP26" s="662"/>
      <c r="AQ26" s="348"/>
      <c r="AR26" s="643"/>
      <c r="AS26" s="967"/>
      <c r="AT26" s="966"/>
      <c r="AU26" s="1149"/>
    </row>
    <row r="27" spans="2:47" ht="13.5" customHeight="1" x14ac:dyDescent="0.2">
      <c r="B27" s="2"/>
      <c r="C27" s="995"/>
      <c r="D27" s="850"/>
      <c r="E27" s="850"/>
      <c r="F27" s="850"/>
      <c r="G27" s="850"/>
      <c r="H27" s="850"/>
      <c r="I27" s="850"/>
      <c r="J27" s="850"/>
      <c r="K27" s="850"/>
      <c r="L27" s="850"/>
      <c r="M27" s="850"/>
      <c r="N27" s="871"/>
      <c r="O27" s="1139"/>
      <c r="P27" s="850"/>
      <c r="Q27" s="850"/>
      <c r="R27" s="850"/>
      <c r="S27" s="850"/>
      <c r="T27" s="850"/>
      <c r="U27" s="850"/>
      <c r="V27" s="850"/>
      <c r="W27" s="850"/>
      <c r="X27" s="850"/>
      <c r="Y27" s="850"/>
      <c r="Z27" s="918"/>
      <c r="AA27" s="919"/>
      <c r="AB27" s="920"/>
      <c r="AC27" s="921"/>
      <c r="AD27" s="922"/>
      <c r="AE27" s="923"/>
      <c r="AF27" s="924"/>
      <c r="AG27" s="925"/>
      <c r="AH27" s="926"/>
      <c r="AI27" s="927"/>
      <c r="AJ27" s="928"/>
      <c r="AK27" s="929"/>
      <c r="AL27" s="930"/>
      <c r="AM27" s="931"/>
      <c r="AN27" s="932"/>
      <c r="AO27" s="933"/>
      <c r="AP27" s="931"/>
      <c r="AQ27" s="934"/>
      <c r="AR27" s="935"/>
      <c r="AS27" s="1145"/>
      <c r="AT27" s="1146"/>
      <c r="AU27" s="1147"/>
    </row>
    <row r="28" spans="2:47" ht="13.5" customHeight="1" x14ac:dyDescent="0.2">
      <c r="B28" s="2"/>
      <c r="C28" s="995"/>
      <c r="D28" s="850"/>
      <c r="E28" s="850"/>
      <c r="F28" s="850"/>
      <c r="G28" s="850"/>
      <c r="H28" s="850"/>
      <c r="I28" s="850"/>
      <c r="J28" s="850"/>
      <c r="K28" s="850"/>
      <c r="L28" s="850"/>
      <c r="M28" s="850"/>
      <c r="N28" s="871"/>
      <c r="O28" s="1139"/>
      <c r="P28" s="850"/>
      <c r="Q28" s="850"/>
      <c r="R28" s="850"/>
      <c r="S28" s="850"/>
      <c r="T28" s="850"/>
      <c r="U28" s="850"/>
      <c r="V28" s="850"/>
      <c r="W28" s="850"/>
      <c r="X28" s="850"/>
      <c r="Y28" s="850"/>
      <c r="Z28" s="918"/>
      <c r="AA28" s="919"/>
      <c r="AB28" s="920"/>
      <c r="AC28" s="921"/>
      <c r="AD28" s="922"/>
      <c r="AE28" s="923"/>
      <c r="AF28" s="924"/>
      <c r="AG28" s="925"/>
      <c r="AH28" s="926"/>
      <c r="AI28" s="927"/>
      <c r="AJ28" s="928"/>
      <c r="AK28" s="929"/>
      <c r="AL28" s="930"/>
      <c r="AM28" s="931"/>
      <c r="AN28" s="932"/>
      <c r="AO28" s="933"/>
      <c r="AP28" s="931"/>
      <c r="AQ28" s="934"/>
      <c r="AR28" s="935"/>
      <c r="AS28" s="1145"/>
      <c r="AT28" s="1146"/>
      <c r="AU28" s="1147"/>
    </row>
    <row r="29" spans="2:47" ht="13.5" customHeight="1" x14ac:dyDescent="0.2">
      <c r="B29" s="2"/>
      <c r="C29" s="995"/>
      <c r="D29" s="850"/>
      <c r="E29" s="850"/>
      <c r="F29" s="850"/>
      <c r="G29" s="850"/>
      <c r="H29" s="850"/>
      <c r="I29" s="850"/>
      <c r="J29" s="850"/>
      <c r="K29" s="850"/>
      <c r="L29" s="850"/>
      <c r="M29" s="850"/>
      <c r="N29" s="871"/>
      <c r="O29" s="1139"/>
      <c r="P29" s="850"/>
      <c r="Q29" s="850"/>
      <c r="R29" s="850"/>
      <c r="S29" s="850"/>
      <c r="T29" s="850"/>
      <c r="U29" s="850"/>
      <c r="V29" s="850"/>
      <c r="W29" s="850"/>
      <c r="X29" s="850"/>
      <c r="Y29" s="850"/>
      <c r="Z29" s="918"/>
      <c r="AA29" s="919"/>
      <c r="AB29" s="920"/>
      <c r="AC29" s="921"/>
      <c r="AD29" s="922"/>
      <c r="AE29" s="923"/>
      <c r="AF29" s="924"/>
      <c r="AG29" s="925"/>
      <c r="AH29" s="926"/>
      <c r="AI29" s="927"/>
      <c r="AJ29" s="928"/>
      <c r="AK29" s="929"/>
      <c r="AL29" s="930"/>
      <c r="AM29" s="931"/>
      <c r="AN29" s="932"/>
      <c r="AO29" s="933"/>
      <c r="AP29" s="931"/>
      <c r="AQ29" s="934"/>
      <c r="AR29" s="935"/>
      <c r="AS29" s="1145"/>
      <c r="AT29" s="1146"/>
      <c r="AU29" s="1147"/>
    </row>
    <row r="30" spans="2:47" ht="13.5" customHeight="1" x14ac:dyDescent="0.2">
      <c r="B30" s="2"/>
      <c r="C30" s="995"/>
      <c r="D30" s="850"/>
      <c r="E30" s="850"/>
      <c r="F30" s="850"/>
      <c r="G30" s="850"/>
      <c r="H30" s="850"/>
      <c r="I30" s="850"/>
      <c r="J30" s="850"/>
      <c r="K30" s="850"/>
      <c r="L30" s="850"/>
      <c r="M30" s="850"/>
      <c r="N30" s="871"/>
      <c r="O30" s="917"/>
      <c r="P30" s="850"/>
      <c r="Q30" s="850"/>
      <c r="R30" s="850"/>
      <c r="S30" s="850"/>
      <c r="T30" s="850"/>
      <c r="U30" s="850"/>
      <c r="V30" s="850"/>
      <c r="W30" s="850"/>
      <c r="X30" s="850"/>
      <c r="Y30" s="850"/>
      <c r="Z30" s="918"/>
      <c r="AA30" s="1140"/>
      <c r="AB30" s="920"/>
      <c r="AC30" s="921"/>
      <c r="AD30" s="922"/>
      <c r="AE30" s="923"/>
      <c r="AF30" s="924"/>
      <c r="AG30" s="925"/>
      <c r="AH30" s="926"/>
      <c r="AI30" s="927"/>
      <c r="AJ30" s="928"/>
      <c r="AK30" s="929"/>
      <c r="AL30" s="930"/>
      <c r="AM30" s="931"/>
      <c r="AN30" s="932"/>
      <c r="AO30" s="933"/>
      <c r="AP30" s="931"/>
      <c r="AQ30" s="934"/>
      <c r="AR30" s="935"/>
      <c r="AS30" s="1145"/>
      <c r="AT30" s="1146"/>
      <c r="AU30" s="1147"/>
    </row>
    <row r="31" spans="2:47" ht="13.5" customHeight="1" x14ac:dyDescent="0.2">
      <c r="B31" s="2"/>
      <c r="C31" s="995"/>
      <c r="D31" s="850"/>
      <c r="E31" s="850"/>
      <c r="F31" s="850"/>
      <c r="G31" s="850"/>
      <c r="H31" s="850"/>
      <c r="I31" s="850"/>
      <c r="J31" s="850"/>
      <c r="K31" s="850"/>
      <c r="L31" s="850"/>
      <c r="M31" s="850"/>
      <c r="N31" s="871"/>
      <c r="O31" s="917"/>
      <c r="P31" s="850"/>
      <c r="Q31" s="850"/>
      <c r="R31" s="850"/>
      <c r="S31" s="850"/>
      <c r="T31" s="850"/>
      <c r="U31" s="850"/>
      <c r="V31" s="850"/>
      <c r="W31" s="850"/>
      <c r="X31" s="850"/>
      <c r="Y31" s="850"/>
      <c r="Z31" s="918"/>
      <c r="AA31" s="1140"/>
      <c r="AB31" s="920"/>
      <c r="AC31" s="921"/>
      <c r="AD31" s="922"/>
      <c r="AE31" s="923"/>
      <c r="AF31" s="924"/>
      <c r="AG31" s="925"/>
      <c r="AH31" s="926"/>
      <c r="AI31" s="927"/>
      <c r="AJ31" s="928"/>
      <c r="AK31" s="929"/>
      <c r="AL31" s="930"/>
      <c r="AM31" s="931"/>
      <c r="AN31" s="932"/>
      <c r="AO31" s="933"/>
      <c r="AP31" s="931"/>
      <c r="AQ31" s="934"/>
      <c r="AR31" s="935"/>
      <c r="AS31" s="1145"/>
      <c r="AT31" s="1146"/>
      <c r="AU31" s="1147"/>
    </row>
    <row r="32" spans="2:47" ht="13.5" customHeight="1" x14ac:dyDescent="0.2">
      <c r="B32" s="2"/>
      <c r="C32" s="995"/>
      <c r="D32" s="850"/>
      <c r="E32" s="850"/>
      <c r="F32" s="850"/>
      <c r="G32" s="850"/>
      <c r="H32" s="850"/>
      <c r="I32" s="850"/>
      <c r="J32" s="850"/>
      <c r="K32" s="850"/>
      <c r="L32" s="850"/>
      <c r="M32" s="850"/>
      <c r="N32" s="871"/>
      <c r="O32" s="917"/>
      <c r="P32" s="850"/>
      <c r="Q32" s="850"/>
      <c r="R32" s="850"/>
      <c r="S32" s="850"/>
      <c r="T32" s="850"/>
      <c r="U32" s="850"/>
      <c r="V32" s="850"/>
      <c r="W32" s="850"/>
      <c r="X32" s="850"/>
      <c r="Y32" s="850"/>
      <c r="Z32" s="918"/>
      <c r="AA32" s="1140"/>
      <c r="AB32" s="920"/>
      <c r="AC32" s="921"/>
      <c r="AD32" s="922"/>
      <c r="AE32" s="923"/>
      <c r="AF32" s="924"/>
      <c r="AG32" s="925"/>
      <c r="AH32" s="926"/>
      <c r="AI32" s="927"/>
      <c r="AJ32" s="928"/>
      <c r="AK32" s="929"/>
      <c r="AL32" s="930"/>
      <c r="AM32" s="931"/>
      <c r="AN32" s="932"/>
      <c r="AO32" s="933"/>
      <c r="AP32" s="931"/>
      <c r="AQ32" s="934"/>
      <c r="AR32" s="935"/>
      <c r="AS32" s="1145"/>
      <c r="AT32" s="1146"/>
      <c r="AU32" s="1147"/>
    </row>
    <row r="33" spans="2:47" ht="13.5" customHeight="1" x14ac:dyDescent="0.2">
      <c r="B33" s="2"/>
      <c r="C33" s="995"/>
      <c r="D33" s="850"/>
      <c r="E33" s="850"/>
      <c r="F33" s="850"/>
      <c r="G33" s="850"/>
      <c r="H33" s="850"/>
      <c r="I33" s="850"/>
      <c r="J33" s="850"/>
      <c r="K33" s="850"/>
      <c r="L33" s="850"/>
      <c r="M33" s="850"/>
      <c r="N33" s="871"/>
      <c r="O33" s="917"/>
      <c r="P33" s="850"/>
      <c r="Q33" s="850"/>
      <c r="R33" s="850"/>
      <c r="S33" s="850"/>
      <c r="T33" s="850"/>
      <c r="U33" s="850"/>
      <c r="V33" s="850"/>
      <c r="W33" s="850"/>
      <c r="X33" s="850"/>
      <c r="Y33" s="850"/>
      <c r="Z33" s="918"/>
      <c r="AA33" s="1140"/>
      <c r="AB33" s="920"/>
      <c r="AC33" s="921"/>
      <c r="AD33" s="922"/>
      <c r="AE33" s="923"/>
      <c r="AF33" s="924"/>
      <c r="AG33" s="925"/>
      <c r="AH33" s="926"/>
      <c r="AI33" s="927"/>
      <c r="AJ33" s="928"/>
      <c r="AK33" s="929"/>
      <c r="AL33" s="930"/>
      <c r="AM33" s="931"/>
      <c r="AN33" s="932"/>
      <c r="AO33" s="933"/>
      <c r="AP33" s="931"/>
      <c r="AQ33" s="934"/>
      <c r="AR33" s="935"/>
      <c r="AS33" s="1145"/>
      <c r="AT33" s="1146"/>
      <c r="AU33" s="1147"/>
    </row>
    <row r="34" spans="2:47" ht="13.5" customHeight="1" x14ac:dyDescent="0.2">
      <c r="B34" s="2"/>
      <c r="C34" s="995"/>
      <c r="D34" s="850"/>
      <c r="E34" s="850"/>
      <c r="F34" s="850"/>
      <c r="G34" s="850"/>
      <c r="H34" s="850"/>
      <c r="I34" s="850"/>
      <c r="J34" s="850"/>
      <c r="K34" s="850"/>
      <c r="L34" s="850"/>
      <c r="M34" s="850"/>
      <c r="N34" s="871"/>
      <c r="O34" s="917"/>
      <c r="P34" s="850"/>
      <c r="Q34" s="850"/>
      <c r="R34" s="850"/>
      <c r="S34" s="850"/>
      <c r="T34" s="850"/>
      <c r="U34" s="850"/>
      <c r="V34" s="850"/>
      <c r="W34" s="850"/>
      <c r="X34" s="850"/>
      <c r="Y34" s="850"/>
      <c r="Z34" s="918"/>
      <c r="AA34" s="1140"/>
      <c r="AB34" s="920"/>
      <c r="AC34" s="921"/>
      <c r="AD34" s="922"/>
      <c r="AE34" s="923"/>
      <c r="AF34" s="924"/>
      <c r="AG34" s="925"/>
      <c r="AH34" s="926"/>
      <c r="AI34" s="927"/>
      <c r="AJ34" s="928"/>
      <c r="AK34" s="929"/>
      <c r="AL34" s="930"/>
      <c r="AM34" s="931"/>
      <c r="AN34" s="932"/>
      <c r="AO34" s="933"/>
      <c r="AP34" s="931"/>
      <c r="AQ34" s="934"/>
      <c r="AR34" s="935"/>
      <c r="AS34" s="1145"/>
      <c r="AT34" s="1146"/>
      <c r="AU34" s="1147"/>
    </row>
    <row r="35" spans="2:47" ht="13.5" customHeight="1" x14ac:dyDescent="0.2">
      <c r="B35" s="2"/>
      <c r="C35" s="995"/>
      <c r="D35" s="850"/>
      <c r="E35" s="850"/>
      <c r="F35" s="850"/>
      <c r="G35" s="850"/>
      <c r="H35" s="850"/>
      <c r="I35" s="850"/>
      <c r="J35" s="850"/>
      <c r="K35" s="850"/>
      <c r="L35" s="850"/>
      <c r="M35" s="850"/>
      <c r="N35" s="871"/>
      <c r="O35" s="917"/>
      <c r="P35" s="850"/>
      <c r="Q35" s="850"/>
      <c r="R35" s="850"/>
      <c r="S35" s="850"/>
      <c r="T35" s="850"/>
      <c r="U35" s="850"/>
      <c r="V35" s="850"/>
      <c r="W35" s="850"/>
      <c r="X35" s="850"/>
      <c r="Y35" s="850"/>
      <c r="Z35" s="918"/>
      <c r="AA35" s="919"/>
      <c r="AB35" s="920"/>
      <c r="AC35" s="921"/>
      <c r="AD35" s="922"/>
      <c r="AE35" s="923"/>
      <c r="AF35" s="924"/>
      <c r="AG35" s="925"/>
      <c r="AH35" s="926"/>
      <c r="AI35" s="927"/>
      <c r="AJ35" s="928"/>
      <c r="AK35" s="929"/>
      <c r="AL35" s="930"/>
      <c r="AM35" s="931"/>
      <c r="AN35" s="932"/>
      <c r="AO35" s="933"/>
      <c r="AP35" s="931"/>
      <c r="AQ35" s="934"/>
      <c r="AR35" s="935"/>
      <c r="AS35" s="1145"/>
      <c r="AT35" s="1146"/>
      <c r="AU35" s="1147"/>
    </row>
    <row r="36" spans="2:47" ht="3.75" customHeight="1" x14ac:dyDescent="0.2">
      <c r="B36" s="37"/>
      <c r="C36" s="653"/>
      <c r="D36" s="349"/>
      <c r="E36" s="349"/>
      <c r="F36" s="349"/>
      <c r="G36" s="349"/>
      <c r="H36" s="349"/>
      <c r="I36" s="349"/>
      <c r="J36" s="349"/>
      <c r="K36" s="349"/>
      <c r="L36" s="349"/>
      <c r="M36" s="349"/>
      <c r="N36" s="642"/>
      <c r="O36" s="24"/>
      <c r="P36" s="349"/>
      <c r="Q36" s="349"/>
      <c r="R36" s="349"/>
      <c r="S36" s="349"/>
      <c r="T36" s="349"/>
      <c r="U36" s="349"/>
      <c r="V36" s="349"/>
      <c r="W36" s="349"/>
      <c r="X36" s="349"/>
      <c r="Y36" s="349"/>
      <c r="Z36" s="349"/>
      <c r="AA36" s="366"/>
      <c r="AB36" s="349"/>
      <c r="AC36" s="364"/>
      <c r="AD36" s="956"/>
      <c r="AE36" s="957"/>
      <c r="AF36" s="958"/>
      <c r="AG36" s="652"/>
      <c r="AH36" s="644"/>
      <c r="AI36" s="641"/>
      <c r="AJ36" s="959"/>
      <c r="AK36" s="960"/>
      <c r="AL36" s="961"/>
      <c r="AM36" s="962"/>
      <c r="AN36" s="958"/>
      <c r="AO36" s="963"/>
      <c r="AP36" s="653"/>
      <c r="AQ36" s="349"/>
      <c r="AR36" s="642"/>
      <c r="AS36" s="1150"/>
      <c r="AT36" s="958"/>
      <c r="AU36" s="1151"/>
    </row>
    <row r="37" spans="2:47" ht="13.5" customHeight="1" x14ac:dyDescent="0.2">
      <c r="B37" s="449" t="str">
        <f>Sprachen!H$178</f>
        <v>B.11  Consumatori di energia processi e produzione</v>
      </c>
      <c r="C37" s="448"/>
      <c r="D37" s="347"/>
      <c r="E37" s="347"/>
      <c r="F37" s="347"/>
      <c r="G37" s="347"/>
      <c r="H37" s="347"/>
      <c r="I37" s="347"/>
      <c r="J37" s="347"/>
      <c r="K37" s="347"/>
      <c r="L37" s="347"/>
      <c r="M37" s="347"/>
      <c r="N37" s="22"/>
      <c r="O37" s="21"/>
      <c r="P37" s="348"/>
      <c r="Q37" s="348"/>
      <c r="R37" s="348"/>
      <c r="S37" s="348"/>
      <c r="T37" s="348"/>
      <c r="U37" s="348"/>
      <c r="V37" s="348"/>
      <c r="W37" s="348"/>
      <c r="X37" s="348"/>
      <c r="Y37" s="348"/>
      <c r="Z37" s="348"/>
      <c r="AA37" s="365"/>
      <c r="AB37" s="348"/>
      <c r="AC37" s="363"/>
      <c r="AD37" s="964"/>
      <c r="AE37" s="965"/>
      <c r="AF37" s="966"/>
      <c r="AG37" s="365"/>
      <c r="AH37" s="348"/>
      <c r="AI37" s="643"/>
      <c r="AJ37" s="967"/>
      <c r="AK37" s="968"/>
      <c r="AL37" s="969"/>
      <c r="AM37" s="970"/>
      <c r="AN37" s="966"/>
      <c r="AO37" s="971"/>
      <c r="AP37" s="662"/>
      <c r="AQ37" s="348"/>
      <c r="AR37" s="643"/>
      <c r="AS37" s="967"/>
      <c r="AT37" s="966"/>
      <c r="AU37" s="1149"/>
    </row>
    <row r="38" spans="2:47" ht="13.5" customHeight="1" x14ac:dyDescent="0.2">
      <c r="B38" s="2"/>
      <c r="C38" s="995"/>
      <c r="D38" s="850"/>
      <c r="E38" s="850"/>
      <c r="F38" s="850"/>
      <c r="G38" s="850"/>
      <c r="H38" s="850"/>
      <c r="I38" s="850"/>
      <c r="J38" s="850"/>
      <c r="K38" s="850"/>
      <c r="L38" s="850"/>
      <c r="M38" s="850"/>
      <c r="N38" s="871"/>
      <c r="O38" s="1139"/>
      <c r="P38" s="850"/>
      <c r="Q38" s="850"/>
      <c r="R38" s="850"/>
      <c r="S38" s="850"/>
      <c r="T38" s="850"/>
      <c r="U38" s="850"/>
      <c r="V38" s="850"/>
      <c r="W38" s="850"/>
      <c r="X38" s="850"/>
      <c r="Y38" s="850"/>
      <c r="Z38" s="918"/>
      <c r="AA38" s="919"/>
      <c r="AB38" s="920"/>
      <c r="AC38" s="921"/>
      <c r="AD38" s="922"/>
      <c r="AE38" s="923"/>
      <c r="AF38" s="924"/>
      <c r="AG38" s="925"/>
      <c r="AH38" s="926"/>
      <c r="AI38" s="927"/>
      <c r="AJ38" s="928"/>
      <c r="AK38" s="929"/>
      <c r="AL38" s="930"/>
      <c r="AM38" s="931"/>
      <c r="AN38" s="932"/>
      <c r="AO38" s="933"/>
      <c r="AP38" s="931"/>
      <c r="AQ38" s="934"/>
      <c r="AR38" s="935"/>
      <c r="AS38" s="1145"/>
      <c r="AT38" s="1146"/>
      <c r="AU38" s="1147"/>
    </row>
    <row r="39" spans="2:47" ht="13.5" customHeight="1" x14ac:dyDescent="0.2">
      <c r="B39" s="2"/>
      <c r="C39" s="995"/>
      <c r="D39" s="850"/>
      <c r="E39" s="850"/>
      <c r="F39" s="850"/>
      <c r="G39" s="850"/>
      <c r="H39" s="850"/>
      <c r="I39" s="850"/>
      <c r="J39" s="850"/>
      <c r="K39" s="850"/>
      <c r="L39" s="850"/>
      <c r="M39" s="850"/>
      <c r="N39" s="871"/>
      <c r="O39" s="1139"/>
      <c r="P39" s="850"/>
      <c r="Q39" s="850"/>
      <c r="R39" s="850"/>
      <c r="S39" s="850"/>
      <c r="T39" s="850"/>
      <c r="U39" s="850"/>
      <c r="V39" s="850"/>
      <c r="W39" s="850"/>
      <c r="X39" s="850"/>
      <c r="Y39" s="850"/>
      <c r="Z39" s="918"/>
      <c r="AA39" s="919"/>
      <c r="AB39" s="920"/>
      <c r="AC39" s="921"/>
      <c r="AD39" s="922"/>
      <c r="AE39" s="923"/>
      <c r="AF39" s="924"/>
      <c r="AG39" s="925"/>
      <c r="AH39" s="926"/>
      <c r="AI39" s="927"/>
      <c r="AJ39" s="928"/>
      <c r="AK39" s="929"/>
      <c r="AL39" s="930"/>
      <c r="AM39" s="931"/>
      <c r="AN39" s="932"/>
      <c r="AO39" s="933"/>
      <c r="AP39" s="931"/>
      <c r="AQ39" s="934"/>
      <c r="AR39" s="935"/>
      <c r="AS39" s="1145"/>
      <c r="AT39" s="1146"/>
      <c r="AU39" s="1147"/>
    </row>
    <row r="40" spans="2:47" ht="13.5" customHeight="1" x14ac:dyDescent="0.2">
      <c r="B40" s="2"/>
      <c r="C40" s="995"/>
      <c r="D40" s="850"/>
      <c r="E40" s="850"/>
      <c r="F40" s="850"/>
      <c r="G40" s="850"/>
      <c r="H40" s="850"/>
      <c r="I40" s="850"/>
      <c r="J40" s="850"/>
      <c r="K40" s="850"/>
      <c r="L40" s="850"/>
      <c r="M40" s="850"/>
      <c r="N40" s="871"/>
      <c r="O40" s="917"/>
      <c r="P40" s="850"/>
      <c r="Q40" s="850"/>
      <c r="R40" s="850"/>
      <c r="S40" s="850"/>
      <c r="T40" s="850"/>
      <c r="U40" s="850"/>
      <c r="V40" s="850"/>
      <c r="W40" s="850"/>
      <c r="X40" s="850"/>
      <c r="Y40" s="850"/>
      <c r="Z40" s="918"/>
      <c r="AA40" s="919"/>
      <c r="AB40" s="920"/>
      <c r="AC40" s="921"/>
      <c r="AD40" s="922"/>
      <c r="AE40" s="923"/>
      <c r="AF40" s="924"/>
      <c r="AG40" s="925"/>
      <c r="AH40" s="926"/>
      <c r="AI40" s="927"/>
      <c r="AJ40" s="928"/>
      <c r="AK40" s="929"/>
      <c r="AL40" s="930"/>
      <c r="AM40" s="931"/>
      <c r="AN40" s="932"/>
      <c r="AO40" s="933"/>
      <c r="AP40" s="931"/>
      <c r="AQ40" s="934"/>
      <c r="AR40" s="935"/>
      <c r="AS40" s="1145"/>
      <c r="AT40" s="1146"/>
      <c r="AU40" s="1147"/>
    </row>
    <row r="41" spans="2:47" ht="13.5" customHeight="1" x14ac:dyDescent="0.2">
      <c r="B41" s="2"/>
      <c r="C41" s="995"/>
      <c r="D41" s="850"/>
      <c r="E41" s="850"/>
      <c r="F41" s="850"/>
      <c r="G41" s="850"/>
      <c r="H41" s="850"/>
      <c r="I41" s="850"/>
      <c r="J41" s="850"/>
      <c r="K41" s="850"/>
      <c r="L41" s="850"/>
      <c r="M41" s="850"/>
      <c r="N41" s="871"/>
      <c r="O41" s="917"/>
      <c r="P41" s="850"/>
      <c r="Q41" s="850"/>
      <c r="R41" s="850"/>
      <c r="S41" s="850"/>
      <c r="T41" s="850"/>
      <c r="U41" s="850"/>
      <c r="V41" s="850"/>
      <c r="W41" s="850"/>
      <c r="X41" s="850"/>
      <c r="Y41" s="850"/>
      <c r="Z41" s="918"/>
      <c r="AA41" s="919"/>
      <c r="AB41" s="920"/>
      <c r="AC41" s="921"/>
      <c r="AD41" s="922"/>
      <c r="AE41" s="923"/>
      <c r="AF41" s="924"/>
      <c r="AG41" s="925"/>
      <c r="AH41" s="926"/>
      <c r="AI41" s="927"/>
      <c r="AJ41" s="928"/>
      <c r="AK41" s="929"/>
      <c r="AL41" s="930"/>
      <c r="AM41" s="931"/>
      <c r="AN41" s="932"/>
      <c r="AO41" s="933"/>
      <c r="AP41" s="931"/>
      <c r="AQ41" s="934"/>
      <c r="AR41" s="935"/>
      <c r="AS41" s="1145"/>
      <c r="AT41" s="1146"/>
      <c r="AU41" s="1147"/>
    </row>
    <row r="42" spans="2:47" ht="13.5" customHeight="1" x14ac:dyDescent="0.2">
      <c r="B42" s="2"/>
      <c r="C42" s="995"/>
      <c r="D42" s="850"/>
      <c r="E42" s="850"/>
      <c r="F42" s="850"/>
      <c r="G42" s="850"/>
      <c r="H42" s="850"/>
      <c r="I42" s="850"/>
      <c r="J42" s="850"/>
      <c r="K42" s="850"/>
      <c r="L42" s="850"/>
      <c r="M42" s="850"/>
      <c r="N42" s="871"/>
      <c r="O42" s="917"/>
      <c r="P42" s="850"/>
      <c r="Q42" s="850"/>
      <c r="R42" s="850"/>
      <c r="S42" s="850"/>
      <c r="T42" s="850"/>
      <c r="U42" s="850"/>
      <c r="V42" s="850"/>
      <c r="W42" s="850"/>
      <c r="X42" s="850"/>
      <c r="Y42" s="850"/>
      <c r="Z42" s="918"/>
      <c r="AA42" s="919"/>
      <c r="AB42" s="920"/>
      <c r="AC42" s="921"/>
      <c r="AD42" s="922"/>
      <c r="AE42" s="923"/>
      <c r="AF42" s="924"/>
      <c r="AG42" s="925"/>
      <c r="AH42" s="926"/>
      <c r="AI42" s="927"/>
      <c r="AJ42" s="928"/>
      <c r="AK42" s="929"/>
      <c r="AL42" s="930"/>
      <c r="AM42" s="931"/>
      <c r="AN42" s="932"/>
      <c r="AO42" s="933"/>
      <c r="AP42" s="931"/>
      <c r="AQ42" s="934"/>
      <c r="AR42" s="935"/>
      <c r="AS42" s="1145"/>
      <c r="AT42" s="1146"/>
      <c r="AU42" s="1147"/>
    </row>
    <row r="43" spans="2:47" ht="13.5" customHeight="1" x14ac:dyDescent="0.2">
      <c r="B43" s="2"/>
      <c r="C43" s="995"/>
      <c r="D43" s="850"/>
      <c r="E43" s="850"/>
      <c r="F43" s="850"/>
      <c r="G43" s="850"/>
      <c r="H43" s="850"/>
      <c r="I43" s="850"/>
      <c r="J43" s="850"/>
      <c r="K43" s="850"/>
      <c r="L43" s="850"/>
      <c r="M43" s="850"/>
      <c r="N43" s="871"/>
      <c r="O43" s="917"/>
      <c r="P43" s="850"/>
      <c r="Q43" s="850"/>
      <c r="R43" s="850"/>
      <c r="S43" s="850"/>
      <c r="T43" s="850"/>
      <c r="U43" s="850"/>
      <c r="V43" s="850"/>
      <c r="W43" s="850"/>
      <c r="X43" s="850"/>
      <c r="Y43" s="850"/>
      <c r="Z43" s="918"/>
      <c r="AA43" s="919"/>
      <c r="AB43" s="920"/>
      <c r="AC43" s="921"/>
      <c r="AD43" s="922"/>
      <c r="AE43" s="923"/>
      <c r="AF43" s="924"/>
      <c r="AG43" s="925"/>
      <c r="AH43" s="926"/>
      <c r="AI43" s="927"/>
      <c r="AJ43" s="928"/>
      <c r="AK43" s="929"/>
      <c r="AL43" s="930"/>
      <c r="AM43" s="931"/>
      <c r="AN43" s="932"/>
      <c r="AO43" s="933"/>
      <c r="AP43" s="931"/>
      <c r="AQ43" s="934"/>
      <c r="AR43" s="935"/>
      <c r="AS43" s="1145"/>
      <c r="AT43" s="1146"/>
      <c r="AU43" s="1147"/>
    </row>
    <row r="44" spans="2:47" ht="13.5" customHeight="1" x14ac:dyDescent="0.2">
      <c r="B44" s="2"/>
      <c r="C44" s="995"/>
      <c r="D44" s="850"/>
      <c r="E44" s="850"/>
      <c r="F44" s="850"/>
      <c r="G44" s="850"/>
      <c r="H44" s="850"/>
      <c r="I44" s="850"/>
      <c r="J44" s="850"/>
      <c r="K44" s="850"/>
      <c r="L44" s="850"/>
      <c r="M44" s="850"/>
      <c r="N44" s="871"/>
      <c r="O44" s="917"/>
      <c r="P44" s="850"/>
      <c r="Q44" s="850"/>
      <c r="R44" s="850"/>
      <c r="S44" s="850"/>
      <c r="T44" s="850"/>
      <c r="U44" s="850"/>
      <c r="V44" s="850"/>
      <c r="W44" s="850"/>
      <c r="X44" s="850"/>
      <c r="Y44" s="850"/>
      <c r="Z44" s="918"/>
      <c r="AA44" s="919"/>
      <c r="AB44" s="920"/>
      <c r="AC44" s="921"/>
      <c r="AD44" s="922"/>
      <c r="AE44" s="923"/>
      <c r="AF44" s="924"/>
      <c r="AG44" s="925"/>
      <c r="AH44" s="926"/>
      <c r="AI44" s="927"/>
      <c r="AJ44" s="928"/>
      <c r="AK44" s="929"/>
      <c r="AL44" s="930"/>
      <c r="AM44" s="931"/>
      <c r="AN44" s="932"/>
      <c r="AO44" s="933"/>
      <c r="AP44" s="931"/>
      <c r="AQ44" s="934"/>
      <c r="AR44" s="935"/>
      <c r="AS44" s="1145"/>
      <c r="AT44" s="1146"/>
      <c r="AU44" s="1147"/>
    </row>
    <row r="45" spans="2:47" ht="13.5" customHeight="1" x14ac:dyDescent="0.2">
      <c r="B45" s="368"/>
      <c r="C45" s="1137"/>
      <c r="D45" s="937"/>
      <c r="E45" s="937"/>
      <c r="F45" s="937"/>
      <c r="G45" s="937"/>
      <c r="H45" s="937"/>
      <c r="I45" s="937"/>
      <c r="J45" s="937"/>
      <c r="K45" s="937"/>
      <c r="L45" s="937"/>
      <c r="M45" s="937"/>
      <c r="N45" s="1138"/>
      <c r="O45" s="936"/>
      <c r="P45" s="937"/>
      <c r="Q45" s="937"/>
      <c r="R45" s="937"/>
      <c r="S45" s="937"/>
      <c r="T45" s="937"/>
      <c r="U45" s="937"/>
      <c r="V45" s="937"/>
      <c r="W45" s="937"/>
      <c r="X45" s="937"/>
      <c r="Y45" s="937"/>
      <c r="Z45" s="938"/>
      <c r="AA45" s="939"/>
      <c r="AB45" s="940"/>
      <c r="AC45" s="941"/>
      <c r="AD45" s="942"/>
      <c r="AE45" s="943"/>
      <c r="AF45" s="944"/>
      <c r="AG45" s="945"/>
      <c r="AH45" s="946"/>
      <c r="AI45" s="947"/>
      <c r="AJ45" s="948"/>
      <c r="AK45" s="949"/>
      <c r="AL45" s="950"/>
      <c r="AM45" s="951"/>
      <c r="AN45" s="952"/>
      <c r="AO45" s="953"/>
      <c r="AP45" s="951"/>
      <c r="AQ45" s="954"/>
      <c r="AR45" s="955"/>
      <c r="AS45" s="1126"/>
      <c r="AT45" s="1127"/>
      <c r="AU45" s="1128"/>
    </row>
    <row r="46" spans="2:47" ht="13.5" customHeight="1" x14ac:dyDescent="0.2">
      <c r="B46" s="826"/>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8"/>
      <c r="AB46" s="828"/>
      <c r="AC46" s="828"/>
      <c r="AD46" s="829"/>
      <c r="AE46" s="829"/>
      <c r="AF46" s="830"/>
      <c r="AG46" s="831"/>
      <c r="AH46" s="831"/>
      <c r="AI46" s="831"/>
      <c r="AJ46" s="655"/>
      <c r="AK46" s="655"/>
      <c r="AL46" s="832"/>
      <c r="AM46" s="833"/>
      <c r="AN46" s="834"/>
      <c r="AO46" s="834"/>
      <c r="AP46" s="833"/>
      <c r="AQ46" s="833"/>
      <c r="AR46" s="833"/>
      <c r="AS46" s="833"/>
      <c r="AT46" s="835"/>
      <c r="AU46" s="835"/>
    </row>
    <row r="47" spans="2:47" ht="15" customHeight="1" x14ac:dyDescent="0.2">
      <c r="B47" s="733" t="str">
        <f>Sprachen!H$171</f>
        <v xml:space="preserve">Formulario B </v>
      </c>
      <c r="C47" s="734"/>
      <c r="D47" s="734"/>
      <c r="E47" s="734"/>
      <c r="F47" s="734"/>
      <c r="G47" s="734"/>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5"/>
      <c r="AI47" s="735"/>
      <c r="AJ47" s="735"/>
      <c r="AK47" s="735"/>
      <c r="AL47" s="735"/>
      <c r="AM47" s="735"/>
      <c r="AN47" s="735"/>
      <c r="AO47" s="735"/>
      <c r="AP47" s="735"/>
      <c r="AQ47" s="735"/>
      <c r="AR47" s="735"/>
      <c r="AS47" s="735"/>
      <c r="AT47" s="735"/>
      <c r="AU47" s="736" t="str">
        <f>IF(Frontespizio!$G$13="","",Frontespizio!$G$13)</f>
        <v/>
      </c>
    </row>
    <row r="48" spans="2:47" ht="15" customHeight="1" x14ac:dyDescent="0.2">
      <c r="B48" s="733" t="str">
        <f>CONCATENATE(Sprachen!H$172," ",I52)</f>
        <v xml:space="preserve">Indicazioni su edifici ed impianti tecnici 2 / </v>
      </c>
      <c r="C48" s="737"/>
      <c r="D48" s="734"/>
      <c r="E48" s="738"/>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3"/>
      <c r="AL48" s="733"/>
      <c r="AM48" s="733"/>
      <c r="AN48" s="733"/>
      <c r="AO48" s="733"/>
      <c r="AP48" s="733"/>
      <c r="AQ48" s="733"/>
      <c r="AR48" s="733"/>
      <c r="AS48" s="733"/>
      <c r="AT48" s="733"/>
      <c r="AU48" s="736" t="str">
        <f>IF(Frontespizio!$G$26="","",Frontespizio!$G$26)</f>
        <v/>
      </c>
    </row>
    <row r="49" spans="2:50" ht="6" hidden="1" customHeight="1" x14ac:dyDescent="0.2">
      <c r="B49" s="739"/>
      <c r="C49" s="740"/>
      <c r="D49" s="740"/>
      <c r="E49" s="740"/>
      <c r="F49" s="740"/>
      <c r="G49" s="740"/>
      <c r="H49" s="740"/>
      <c r="I49" s="740"/>
      <c r="J49" s="740"/>
      <c r="K49" s="740"/>
      <c r="L49" s="740"/>
      <c r="M49" s="740"/>
      <c r="N49" s="740"/>
      <c r="O49" s="740"/>
      <c r="P49" s="740"/>
      <c r="Q49" s="740"/>
      <c r="R49" s="740"/>
      <c r="S49" s="740"/>
      <c r="T49" s="740"/>
      <c r="U49" s="740"/>
      <c r="V49" s="740"/>
      <c r="W49" s="740"/>
      <c r="X49" s="740"/>
      <c r="Y49" s="740"/>
      <c r="Z49" s="740"/>
      <c r="AA49" s="740"/>
      <c r="AB49" s="740"/>
      <c r="AC49" s="740"/>
      <c r="AD49" s="740"/>
      <c r="AE49" s="740"/>
      <c r="AF49" s="740"/>
      <c r="AG49" s="740"/>
      <c r="AH49" s="740"/>
      <c r="AI49" s="740"/>
      <c r="AJ49" s="740"/>
      <c r="AK49" s="740"/>
      <c r="AL49" s="740"/>
      <c r="AM49" s="740"/>
      <c r="AN49" s="740"/>
      <c r="AO49" s="740"/>
      <c r="AP49" s="740"/>
      <c r="AQ49" s="740"/>
      <c r="AR49" s="740"/>
      <c r="AS49" s="740"/>
      <c r="AT49" s="740"/>
      <c r="AU49" s="740"/>
    </row>
    <row r="50" spans="2:50" ht="4.5" customHeight="1" x14ac:dyDescent="0.2">
      <c r="B50" s="734"/>
      <c r="C50" s="734"/>
      <c r="D50" s="734"/>
      <c r="E50" s="734"/>
      <c r="F50" s="734"/>
      <c r="G50" s="734"/>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row>
    <row r="51" spans="2:50" ht="18" customHeight="1" x14ac:dyDescent="0.2">
      <c r="B51" s="1168" t="str">
        <f>Sprachen!H$173</f>
        <v>Dati sull’edificio</v>
      </c>
      <c r="C51" s="1169"/>
      <c r="D51" s="1169"/>
      <c r="E51" s="1169"/>
      <c r="F51" s="1169"/>
      <c r="G51" s="1169"/>
      <c r="H51" s="1169"/>
      <c r="I51" s="1169"/>
      <c r="J51" s="1169"/>
      <c r="K51" s="1169"/>
      <c r="L51" s="1169"/>
      <c r="M51" s="1169"/>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169"/>
      <c r="AN51" s="1169"/>
      <c r="AO51" s="1169"/>
      <c r="AP51" s="1169"/>
      <c r="AQ51" s="1169"/>
      <c r="AR51" s="1169"/>
      <c r="AS51" s="1169"/>
      <c r="AT51" s="1169"/>
      <c r="AU51" s="1170"/>
    </row>
    <row r="52" spans="2:50" ht="15" customHeight="1" x14ac:dyDescent="0.2">
      <c r="B52" s="744" t="s">
        <v>267</v>
      </c>
      <c r="C52" s="1114" t="str">
        <f>Sprachen!H$179</f>
        <v>N° edificio:</v>
      </c>
      <c r="D52" s="1114"/>
      <c r="E52" s="1114"/>
      <c r="F52" s="1114"/>
      <c r="G52" s="1114"/>
      <c r="H52" s="1114"/>
      <c r="I52" s="1185" t="str">
        <f>CONCATENATE("2 / ",'Formulario A'!$F$15)</f>
        <v xml:space="preserve">2 / </v>
      </c>
      <c r="J52" s="1186"/>
      <c r="K52" s="745"/>
      <c r="L52" s="745"/>
      <c r="M52" s="745"/>
      <c r="N52" s="745"/>
      <c r="O52" s="745"/>
      <c r="P52" s="745"/>
      <c r="Q52" s="745"/>
      <c r="R52" s="745"/>
      <c r="S52" s="745"/>
      <c r="T52" s="745"/>
      <c r="U52" s="745"/>
      <c r="V52" s="745"/>
      <c r="W52" s="745"/>
      <c r="X52" s="745"/>
      <c r="Y52" s="745"/>
      <c r="Z52" s="745"/>
      <c r="AA52" s="745"/>
      <c r="AB52" s="745"/>
      <c r="AC52" s="745"/>
      <c r="AD52" s="745"/>
      <c r="AE52" s="745"/>
      <c r="AF52" s="745"/>
      <c r="AG52" s="745"/>
      <c r="AH52" s="745"/>
      <c r="AI52" s="745"/>
      <c r="AJ52" s="746"/>
      <c r="AK52" s="746"/>
      <c r="AL52" s="746"/>
      <c r="AM52" s="746"/>
      <c r="AN52" s="746"/>
      <c r="AO52" s="746"/>
      <c r="AP52" s="746"/>
      <c r="AQ52" s="746"/>
      <c r="AR52" s="746"/>
      <c r="AS52" s="746"/>
      <c r="AT52" s="746"/>
      <c r="AU52" s="747"/>
    </row>
    <row r="53" spans="2:50" ht="15" customHeight="1" x14ac:dyDescent="0.2">
      <c r="B53" s="748" t="s">
        <v>268</v>
      </c>
      <c r="C53" s="1113" t="str">
        <f>Sprachen!H$180</f>
        <v>Denominazione edificio:</v>
      </c>
      <c r="D53" s="1113"/>
      <c r="E53" s="1113"/>
      <c r="F53" s="1113"/>
      <c r="G53" s="1113"/>
      <c r="H53" s="1142"/>
      <c r="I53" s="1183"/>
      <c r="J53" s="1074"/>
      <c r="K53" s="1074"/>
      <c r="L53" s="1074"/>
      <c r="M53" s="1074"/>
      <c r="N53" s="1074"/>
      <c r="O53" s="1074"/>
      <c r="P53" s="1074"/>
      <c r="Q53" s="1074"/>
      <c r="R53" s="1074"/>
      <c r="S53" s="1074"/>
      <c r="T53" s="1074"/>
      <c r="U53" s="1074"/>
      <c r="V53" s="1112" t="str">
        <f>Sprachen!H$200</f>
        <v>Indirizzo:</v>
      </c>
      <c r="W53" s="1113"/>
      <c r="X53" s="1113"/>
      <c r="Y53" s="1113"/>
      <c r="Z53" s="1113"/>
      <c r="AA53" s="1074"/>
      <c r="AB53" s="1074"/>
      <c r="AC53" s="1074"/>
      <c r="AD53" s="1074"/>
      <c r="AE53" s="1074"/>
      <c r="AF53" s="1074"/>
      <c r="AG53" s="1074"/>
      <c r="AH53" s="1074"/>
      <c r="AI53" s="1074"/>
      <c r="AJ53" s="1074"/>
      <c r="AK53" s="1074"/>
      <c r="AL53" s="1074"/>
      <c r="AM53" s="1074"/>
      <c r="AN53" s="1074"/>
      <c r="AO53" s="1074"/>
      <c r="AP53" s="1074"/>
      <c r="AQ53" s="1074"/>
      <c r="AR53" s="1074"/>
      <c r="AS53" s="1074"/>
      <c r="AT53" s="1074"/>
      <c r="AU53" s="1184"/>
    </row>
    <row r="54" spans="2:50" ht="15" customHeight="1" x14ac:dyDescent="0.2">
      <c r="B54" s="744" t="s">
        <v>269</v>
      </c>
      <c r="C54" s="1114" t="str">
        <f>Sprachen!H$181</f>
        <v>Numero di piani:</v>
      </c>
      <c r="D54" s="1114"/>
      <c r="E54" s="1114"/>
      <c r="F54" s="1114"/>
      <c r="G54" s="1114"/>
      <c r="H54" s="1115"/>
      <c r="I54" s="749"/>
      <c r="J54" s="1114" t="str">
        <f>Sprachen!H$195</f>
        <v xml:space="preserve"> Piani superiori</v>
      </c>
      <c r="K54" s="1114"/>
      <c r="L54" s="1114"/>
      <c r="M54" s="1114"/>
      <c r="N54" s="1114"/>
      <c r="O54" s="1114"/>
      <c r="P54" s="1114"/>
      <c r="Q54" s="1114"/>
      <c r="R54" s="1115"/>
      <c r="S54" s="749"/>
      <c r="T54" s="1114" t="str">
        <f>Sprachen!H$199</f>
        <v xml:space="preserve"> Piani interrati</v>
      </c>
      <c r="U54" s="1114"/>
      <c r="V54" s="1114"/>
      <c r="W54" s="1114"/>
      <c r="X54" s="1114"/>
      <c r="Y54" s="1114"/>
      <c r="Z54" s="1114"/>
      <c r="AA54" s="1114"/>
      <c r="AB54" s="1114"/>
      <c r="AC54" s="1114"/>
      <c r="AD54" s="1114"/>
      <c r="AE54" s="1114"/>
      <c r="AF54" s="1114"/>
      <c r="AG54" s="1114"/>
      <c r="AH54" s="1114"/>
      <c r="AI54" s="1114"/>
      <c r="AJ54" s="1114"/>
      <c r="AK54" s="1114"/>
      <c r="AL54" s="1114"/>
      <c r="AM54" s="1114"/>
      <c r="AN54" s="1114"/>
      <c r="AO54" s="1114"/>
      <c r="AP54" s="1114"/>
      <c r="AQ54" s="1114"/>
      <c r="AR54" s="1114"/>
      <c r="AS54" s="1114"/>
      <c r="AT54" s="1114"/>
      <c r="AU54" s="1116"/>
    </row>
    <row r="55" spans="2:50" ht="15" customHeight="1" x14ac:dyDescent="0.2">
      <c r="B55" s="750" t="s">
        <v>270</v>
      </c>
      <c r="C55" s="1143" t="str">
        <f>Sprachen!H$182</f>
        <v>Superfici di piano:</v>
      </c>
      <c r="D55" s="1143"/>
      <c r="E55" s="1143"/>
      <c r="F55" s="1143"/>
      <c r="G55" s="1143"/>
      <c r="H55" s="1144"/>
      <c r="I55" s="1112" t="str">
        <f>Sprachen!H$193</f>
        <v>Superficie utile lorda</v>
      </c>
      <c r="J55" s="1113"/>
      <c r="K55" s="1113"/>
      <c r="L55" s="1113"/>
      <c r="M55" s="1113"/>
      <c r="N55" s="1113"/>
      <c r="O55" s="1113"/>
      <c r="P55" s="1113"/>
      <c r="Q55" s="1113"/>
      <c r="R55" s="1113"/>
      <c r="S55" s="1113"/>
      <c r="T55" s="1113"/>
      <c r="U55" s="1113"/>
      <c r="V55" s="1014"/>
      <c r="W55" s="1014"/>
      <c r="X55" s="1014"/>
      <c r="Y55" s="1135" t="str">
        <f>Sprachen!H$201</f>
        <v xml:space="preserve"> m² SUL</v>
      </c>
      <c r="Z55" s="1135"/>
      <c r="AA55" s="1135"/>
      <c r="AB55" s="1136"/>
      <c r="AC55" s="1112" t="str">
        <f>Sprachen!H$205</f>
        <v>Superficie di piano riscaldata</v>
      </c>
      <c r="AD55" s="1113"/>
      <c r="AE55" s="1113"/>
      <c r="AF55" s="1113"/>
      <c r="AG55" s="1113"/>
      <c r="AH55" s="1113"/>
      <c r="AI55" s="1113"/>
      <c r="AJ55" s="1113"/>
      <c r="AK55" s="1113"/>
      <c r="AL55" s="1113"/>
      <c r="AM55" s="1113"/>
      <c r="AN55" s="1113"/>
      <c r="AO55" s="1113"/>
      <c r="AP55" s="1014"/>
      <c r="AQ55" s="1014"/>
      <c r="AR55" s="1014"/>
      <c r="AS55" s="1135" t="str">
        <f>Sprachen!H$213</f>
        <v xml:space="preserve"> m² SUL</v>
      </c>
      <c r="AT55" s="1135"/>
      <c r="AU55" s="1165"/>
    </row>
    <row r="56" spans="2:50" ht="15" customHeight="1" x14ac:dyDescent="0.2">
      <c r="B56" s="751" t="s">
        <v>271</v>
      </c>
      <c r="C56" s="1080" t="str">
        <f>Sprachen!H$183</f>
        <v>Tipi di utilizzo:</v>
      </c>
      <c r="D56" s="1080"/>
      <c r="E56" s="1080"/>
      <c r="F56" s="1080"/>
      <c r="G56" s="1080"/>
      <c r="H56" s="1081"/>
      <c r="I56" s="752" t="s">
        <v>231</v>
      </c>
      <c r="J56" s="1129"/>
      <c r="K56" s="1129"/>
      <c r="L56" s="1129"/>
      <c r="M56" s="1129"/>
      <c r="N56" s="1129"/>
      <c r="O56" s="1130"/>
      <c r="P56" s="1131"/>
      <c r="Q56" s="1132"/>
      <c r="R56" s="1132"/>
      <c r="S56" s="1080" t="str">
        <f>Sprachen!H$197</f>
        <v xml:space="preserve"> m² SUL</v>
      </c>
      <c r="T56" s="1080"/>
      <c r="U56" s="1081"/>
      <c r="V56" s="752" t="s">
        <v>232</v>
      </c>
      <c r="W56" s="1129"/>
      <c r="X56" s="1129"/>
      <c r="Y56" s="1129"/>
      <c r="Z56" s="1129"/>
      <c r="AA56" s="1129"/>
      <c r="AB56" s="1130"/>
      <c r="AC56" s="1131"/>
      <c r="AD56" s="1132"/>
      <c r="AE56" s="1132"/>
      <c r="AF56" s="1133" t="str">
        <f>Sprachen!H$208</f>
        <v xml:space="preserve"> m² SUL</v>
      </c>
      <c r="AG56" s="1133"/>
      <c r="AH56" s="1134"/>
      <c r="AI56" s="752" t="s">
        <v>250</v>
      </c>
      <c r="AJ56" s="1129"/>
      <c r="AK56" s="1129"/>
      <c r="AL56" s="1129"/>
      <c r="AM56" s="1129"/>
      <c r="AN56" s="1129"/>
      <c r="AO56" s="1130"/>
      <c r="AP56" s="1131"/>
      <c r="AQ56" s="1132"/>
      <c r="AR56" s="1132"/>
      <c r="AS56" s="1133" t="str">
        <f>Sprachen!H$214</f>
        <v xml:space="preserve"> m² SUL</v>
      </c>
      <c r="AT56" s="1133"/>
      <c r="AU56" s="1187"/>
      <c r="AV56" s="632" t="e">
        <f ca="1">Eingabemeldung(Sprachen!$H$185,Sprachen!$H$184,J56)</f>
        <v>#NAME?</v>
      </c>
      <c r="AW56" s="632" t="e">
        <f ca="1">Eingabemeldung(Sprachen!$H$185,Sprachen!$H$184,W56)</f>
        <v>#NAME?</v>
      </c>
      <c r="AX56" s="632" t="e">
        <f ca="1">Eingabemeldung(Sprachen!$H$185,Sprachen!$H$184,AJ56)</f>
        <v>#NAME?</v>
      </c>
    </row>
    <row r="57" spans="2:50" ht="15" customHeight="1" x14ac:dyDescent="0.2">
      <c r="B57" s="744" t="s">
        <v>272</v>
      </c>
      <c r="C57" s="1114" t="str">
        <f>Sprachen!H$186</f>
        <v>Anno di costruzione:</v>
      </c>
      <c r="D57" s="1114"/>
      <c r="E57" s="1114"/>
      <c r="F57" s="1114"/>
      <c r="G57" s="1114"/>
      <c r="H57" s="1115"/>
      <c r="I57" s="1188"/>
      <c r="J57" s="1189"/>
      <c r="K57" s="1189"/>
      <c r="L57" s="1189"/>
      <c r="M57" s="1189"/>
      <c r="N57" s="1189"/>
      <c r="O57" s="1190"/>
      <c r="P57" s="753"/>
      <c r="Q57" s="745"/>
      <c r="R57" s="745"/>
      <c r="S57" s="745"/>
      <c r="T57" s="745"/>
      <c r="U57" s="745"/>
      <c r="V57" s="754"/>
      <c r="W57" s="745"/>
      <c r="X57" s="745"/>
      <c r="Y57" s="745"/>
      <c r="Z57" s="745"/>
      <c r="AA57" s="745"/>
      <c r="AB57" s="745"/>
      <c r="AC57" s="745"/>
      <c r="AD57" s="745"/>
      <c r="AE57" s="745"/>
      <c r="AF57" s="745"/>
      <c r="AG57" s="745"/>
      <c r="AH57" s="745"/>
      <c r="AI57" s="754"/>
      <c r="AJ57" s="745"/>
      <c r="AK57" s="745"/>
      <c r="AL57" s="745"/>
      <c r="AM57" s="745"/>
      <c r="AN57" s="745"/>
      <c r="AO57" s="745"/>
      <c r="AP57" s="745"/>
      <c r="AQ57" s="745"/>
      <c r="AR57" s="745"/>
      <c r="AS57" s="745"/>
      <c r="AT57" s="745"/>
      <c r="AU57" s="755"/>
    </row>
    <row r="58" spans="2:50" ht="15" customHeight="1" x14ac:dyDescent="0.2">
      <c r="B58" s="756"/>
      <c r="C58" s="1113" t="str">
        <f>Sprachen!H$187</f>
        <v>Risanam./ampliam.:</v>
      </c>
      <c r="D58" s="1113"/>
      <c r="E58" s="1113"/>
      <c r="F58" s="1113"/>
      <c r="G58" s="1113"/>
      <c r="H58" s="1142"/>
      <c r="I58" s="757" t="s">
        <v>231</v>
      </c>
      <c r="J58" s="1074"/>
      <c r="K58" s="1074"/>
      <c r="L58" s="1074"/>
      <c r="M58" s="1074"/>
      <c r="N58" s="1074"/>
      <c r="O58" s="1074"/>
      <c r="P58" s="1074"/>
      <c r="Q58" s="1074"/>
      <c r="R58" s="1074"/>
      <c r="S58" s="1074"/>
      <c r="T58" s="1074"/>
      <c r="U58" s="1075"/>
      <c r="V58" s="757" t="s">
        <v>232</v>
      </c>
      <c r="W58" s="1106"/>
      <c r="X58" s="1106"/>
      <c r="Y58" s="1106"/>
      <c r="Z58" s="1106"/>
      <c r="AA58" s="1106"/>
      <c r="AB58" s="1106"/>
      <c r="AC58" s="1106"/>
      <c r="AD58" s="1106"/>
      <c r="AE58" s="1106"/>
      <c r="AF58" s="1106"/>
      <c r="AG58" s="1106"/>
      <c r="AH58" s="1107"/>
      <c r="AI58" s="757" t="s">
        <v>250</v>
      </c>
      <c r="AJ58" s="1106"/>
      <c r="AK58" s="1106"/>
      <c r="AL58" s="1106"/>
      <c r="AM58" s="1106"/>
      <c r="AN58" s="1106"/>
      <c r="AO58" s="1106"/>
      <c r="AP58" s="1106"/>
      <c r="AQ58" s="1106"/>
      <c r="AR58" s="1106"/>
      <c r="AS58" s="1106"/>
      <c r="AT58" s="1106"/>
      <c r="AU58" s="1175"/>
      <c r="AV58" s="632" t="e">
        <f ca="1">Eingabemeldung(Sprachen!$H$189,Sprachen!$H$188,J58)</f>
        <v>#NAME?</v>
      </c>
      <c r="AW58" s="632" t="e">
        <f ca="1">Eingabemeldung(Sprachen!$H$189,Sprachen!$H$188,W58)</f>
        <v>#NAME?</v>
      </c>
      <c r="AX58" s="632" t="e">
        <f ca="1">Eingabemeldung(Sprachen!$H$189,Sprachen!$H$188,AJ58)</f>
        <v>#NAME?</v>
      </c>
    </row>
    <row r="59" spans="2:50" ht="15" customHeight="1" x14ac:dyDescent="0.2">
      <c r="B59" s="744" t="s">
        <v>273</v>
      </c>
      <c r="C59" s="1114" t="str">
        <f>Sprachen!H$190</f>
        <v>Tipo di involucro edilizio:</v>
      </c>
      <c r="D59" s="1114"/>
      <c r="E59" s="1114"/>
      <c r="F59" s="1114"/>
      <c r="G59" s="1114"/>
      <c r="H59" s="1115"/>
      <c r="I59" s="1108"/>
      <c r="J59" s="1109"/>
      <c r="K59" s="1109"/>
      <c r="L59" s="1109"/>
      <c r="M59" s="1109"/>
      <c r="N59" s="1109"/>
      <c r="O59" s="1109"/>
      <c r="P59" s="1109"/>
      <c r="Q59" s="1109"/>
      <c r="R59" s="1109"/>
      <c r="S59" s="1109"/>
      <c r="T59" s="1109"/>
      <c r="U59" s="1109"/>
      <c r="V59" s="1109"/>
      <c r="W59" s="1109"/>
      <c r="X59" s="1110"/>
      <c r="Y59" s="1117" t="str">
        <f>Sprachen!H$202</f>
        <v>Protezione solare:</v>
      </c>
      <c r="Z59" s="1114"/>
      <c r="AA59" s="1114"/>
      <c r="AB59" s="1114"/>
      <c r="AC59" s="1114"/>
      <c r="AD59" s="1115"/>
      <c r="AE59" s="1108"/>
      <c r="AF59" s="1109"/>
      <c r="AG59" s="1109"/>
      <c r="AH59" s="1109"/>
      <c r="AI59" s="1109"/>
      <c r="AJ59" s="1109"/>
      <c r="AK59" s="1109"/>
      <c r="AL59" s="1109"/>
      <c r="AM59" s="1109"/>
      <c r="AN59" s="1109"/>
      <c r="AO59" s="1109"/>
      <c r="AP59" s="1109"/>
      <c r="AQ59" s="1109"/>
      <c r="AR59" s="1109"/>
      <c r="AS59" s="1109"/>
      <c r="AT59" s="1109"/>
      <c r="AU59" s="1111"/>
    </row>
    <row r="60" spans="2:50" ht="15" customHeight="1" x14ac:dyDescent="0.2">
      <c r="B60" s="756" t="s">
        <v>274</v>
      </c>
      <c r="C60" s="1113" t="str">
        <f>Sprachen!H$191</f>
        <v>Valori U:</v>
      </c>
      <c r="D60" s="1113"/>
      <c r="E60" s="1113"/>
      <c r="F60" s="1113"/>
      <c r="G60" s="1113"/>
      <c r="H60" s="1142"/>
      <c r="I60" s="1112" t="str">
        <f>Sprachen!H$194</f>
        <v>Parete esterna</v>
      </c>
      <c r="J60" s="1113"/>
      <c r="K60" s="1113"/>
      <c r="L60" s="1113"/>
      <c r="M60" s="1113"/>
      <c r="N60" s="1113"/>
      <c r="O60" s="1105"/>
      <c r="P60" s="1105"/>
      <c r="Q60" s="758" t="s">
        <v>925</v>
      </c>
      <c r="R60" s="759"/>
      <c r="S60" s="1112" t="str">
        <f>Sprachen!H$198</f>
        <v xml:space="preserve"> Finestre</v>
      </c>
      <c r="T60" s="1113"/>
      <c r="U60" s="1113"/>
      <c r="V60" s="1113"/>
      <c r="W60" s="1105"/>
      <c r="X60" s="1105"/>
      <c r="Y60" s="758" t="s">
        <v>925</v>
      </c>
      <c r="Z60" s="760"/>
      <c r="AA60" s="1112" t="str">
        <f>Sprachen!H$203</f>
        <v xml:space="preserve"> Pavimento verso «non riscaldato»</v>
      </c>
      <c r="AB60" s="1113"/>
      <c r="AC60" s="1113"/>
      <c r="AD60" s="1113"/>
      <c r="AE60" s="1113"/>
      <c r="AF60" s="1113"/>
      <c r="AG60" s="1113"/>
      <c r="AH60" s="1113"/>
      <c r="AI60" s="1105"/>
      <c r="AJ60" s="1105"/>
      <c r="AK60" s="758" t="s">
        <v>925</v>
      </c>
      <c r="AL60" s="760"/>
      <c r="AM60" s="1112" t="str">
        <f>Sprachen!H$211</f>
        <v xml:space="preserve">Tetto
</v>
      </c>
      <c r="AN60" s="1113"/>
      <c r="AO60" s="1113"/>
      <c r="AP60" s="1113"/>
      <c r="AQ60" s="1113"/>
      <c r="AR60" s="1105"/>
      <c r="AS60" s="1105"/>
      <c r="AT60" s="758" t="s">
        <v>925</v>
      </c>
      <c r="AU60" s="761"/>
    </row>
    <row r="61" spans="2:50" ht="18" customHeight="1" x14ac:dyDescent="0.2">
      <c r="B61" s="741" t="str">
        <f>Sprachen!H$174</f>
        <v>Dati sugli impianti</v>
      </c>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742"/>
      <c r="AM61" s="742"/>
      <c r="AN61" s="742"/>
      <c r="AO61" s="742"/>
      <c r="AP61" s="742"/>
      <c r="AQ61" s="742"/>
      <c r="AR61" s="742"/>
      <c r="AS61" s="742"/>
      <c r="AT61" s="742"/>
      <c r="AU61" s="743"/>
    </row>
    <row r="62" spans="2:50" ht="25.5" customHeight="1" x14ac:dyDescent="0.2">
      <c r="B62" s="762" t="str">
        <f>Sprachen!H$175</f>
        <v>N°</v>
      </c>
      <c r="C62" s="763" t="str">
        <f>Sprachen!H$192</f>
        <v>Impianto</v>
      </c>
      <c r="D62" s="742"/>
      <c r="E62" s="742"/>
      <c r="F62" s="742"/>
      <c r="G62" s="742"/>
      <c r="H62" s="742"/>
      <c r="I62" s="742"/>
      <c r="J62" s="742"/>
      <c r="K62" s="742"/>
      <c r="L62" s="742"/>
      <c r="M62" s="742"/>
      <c r="N62" s="743"/>
      <c r="O62" s="1079" t="str">
        <f>Sprachen!H$196</f>
        <v>Dati tecnici</v>
      </c>
      <c r="P62" s="1080"/>
      <c r="Q62" s="1080"/>
      <c r="R62" s="1080"/>
      <c r="S62" s="1080"/>
      <c r="T62" s="1080"/>
      <c r="U62" s="1080"/>
      <c r="V62" s="1080"/>
      <c r="W62" s="1080"/>
      <c r="X62" s="1080"/>
      <c r="Y62" s="1080"/>
      <c r="Z62" s="1081"/>
      <c r="AA62" s="1082" t="str">
        <f>Sprachen!H$204</f>
        <v>Potenza [kW]</v>
      </c>
      <c r="AB62" s="1083"/>
      <c r="AC62" s="1084"/>
      <c r="AD62" s="1082" t="str">
        <f>Sprachen!H$206</f>
        <v>Ore di funzion. 
[h/a]</v>
      </c>
      <c r="AE62" s="1083"/>
      <c r="AF62" s="1085"/>
      <c r="AG62" s="1082" t="str">
        <f>Sprachen!H$207</f>
        <v>RdC</v>
      </c>
      <c r="AH62" s="1083"/>
      <c r="AI62" s="1086"/>
      <c r="AJ62" s="1087" t="str">
        <f>Sprachen!H$209</f>
        <v>Anno di costruzione</v>
      </c>
      <c r="AK62" s="1083"/>
      <c r="AL62" s="1088"/>
      <c r="AM62" s="1089" t="str">
        <f>Sprachen!H$210</f>
        <v>Stato</v>
      </c>
      <c r="AN62" s="1090"/>
      <c r="AO62" s="1091"/>
      <c r="AP62" s="1092" t="str">
        <f>Sprachen!H$212</f>
        <v>Obbligo di 
risanam.</v>
      </c>
      <c r="AQ62" s="1093"/>
      <c r="AR62" s="1094"/>
      <c r="AS62" s="1087" t="str">
        <f>Sprachen!H$215</f>
        <v>Schema (allegato)</v>
      </c>
      <c r="AT62" s="1085"/>
      <c r="AU62" s="1086"/>
    </row>
    <row r="63" spans="2:50" ht="13.5" customHeight="1" x14ac:dyDescent="0.2">
      <c r="B63" s="764" t="str">
        <f>Sprachen!H$176</f>
        <v>B.9  Impianti di produzione di energia</v>
      </c>
      <c r="C63" s="765"/>
      <c r="D63" s="745"/>
      <c r="E63" s="745"/>
      <c r="F63" s="745"/>
      <c r="G63" s="745"/>
      <c r="H63" s="745"/>
      <c r="I63" s="745"/>
      <c r="J63" s="745"/>
      <c r="K63" s="745"/>
      <c r="L63" s="745"/>
      <c r="M63" s="745"/>
      <c r="N63" s="755"/>
      <c r="O63" s="766"/>
      <c r="P63" s="767"/>
      <c r="Q63" s="767"/>
      <c r="R63" s="767"/>
      <c r="S63" s="767"/>
      <c r="T63" s="767"/>
      <c r="U63" s="767"/>
      <c r="V63" s="767"/>
      <c r="W63" s="767"/>
      <c r="X63" s="767"/>
      <c r="Y63" s="767"/>
      <c r="Z63" s="767"/>
      <c r="AA63" s="1095"/>
      <c r="AB63" s="1096"/>
      <c r="AC63" s="1097"/>
      <c r="AD63" s="1098"/>
      <c r="AE63" s="1099"/>
      <c r="AF63" s="1042"/>
      <c r="AG63" s="768"/>
      <c r="AH63" s="769"/>
      <c r="AI63" s="770"/>
      <c r="AJ63" s="1100"/>
      <c r="AK63" s="1101"/>
      <c r="AL63" s="1045"/>
      <c r="AM63" s="1102"/>
      <c r="AN63" s="1042"/>
      <c r="AO63" s="1047"/>
      <c r="AP63" s="1046"/>
      <c r="AQ63" s="1103"/>
      <c r="AR63" s="1104"/>
      <c r="AS63" s="1043"/>
      <c r="AT63" s="1042"/>
      <c r="AU63" s="1141"/>
    </row>
    <row r="64" spans="2:50" ht="13.5" customHeight="1" x14ac:dyDescent="0.2">
      <c r="B64" s="732"/>
      <c r="C64" s="1121"/>
      <c r="D64" s="1049"/>
      <c r="E64" s="1049"/>
      <c r="F64" s="1049"/>
      <c r="G64" s="1049"/>
      <c r="H64" s="1049"/>
      <c r="I64" s="1049"/>
      <c r="J64" s="1049"/>
      <c r="K64" s="1049"/>
      <c r="L64" s="1049"/>
      <c r="M64" s="1049"/>
      <c r="N64" s="1122"/>
      <c r="O64" s="1048"/>
      <c r="P64" s="1049"/>
      <c r="Q64" s="1049"/>
      <c r="R64" s="1049"/>
      <c r="S64" s="1049"/>
      <c r="T64" s="1049"/>
      <c r="U64" s="1049"/>
      <c r="V64" s="1049"/>
      <c r="W64" s="1049"/>
      <c r="X64" s="1049"/>
      <c r="Y64" s="1049"/>
      <c r="Z64" s="1050"/>
      <c r="AA64" s="1051"/>
      <c r="AB64" s="1052"/>
      <c r="AC64" s="1053"/>
      <c r="AD64" s="1054"/>
      <c r="AE64" s="1055"/>
      <c r="AF64" s="1056"/>
      <c r="AG64" s="1057"/>
      <c r="AH64" s="1058"/>
      <c r="AI64" s="1059"/>
      <c r="AJ64" s="1005"/>
      <c r="AK64" s="1006"/>
      <c r="AL64" s="1007"/>
      <c r="AM64" s="1008"/>
      <c r="AN64" s="1009"/>
      <c r="AO64" s="1010"/>
      <c r="AP64" s="1008"/>
      <c r="AQ64" s="1011"/>
      <c r="AR64" s="1012"/>
      <c r="AS64" s="1123"/>
      <c r="AT64" s="1124"/>
      <c r="AU64" s="1125"/>
    </row>
    <row r="65" spans="2:47" ht="13.5" customHeight="1" x14ac:dyDescent="0.2">
      <c r="B65" s="732"/>
      <c r="C65" s="1121"/>
      <c r="D65" s="1049"/>
      <c r="E65" s="1049"/>
      <c r="F65" s="1049"/>
      <c r="G65" s="1049"/>
      <c r="H65" s="1049"/>
      <c r="I65" s="1049"/>
      <c r="J65" s="1049"/>
      <c r="K65" s="1049"/>
      <c r="L65" s="1049"/>
      <c r="M65" s="1049"/>
      <c r="N65" s="1122"/>
      <c r="O65" s="1048"/>
      <c r="P65" s="1049"/>
      <c r="Q65" s="1049"/>
      <c r="R65" s="1049"/>
      <c r="S65" s="1049"/>
      <c r="T65" s="1049"/>
      <c r="U65" s="1049"/>
      <c r="V65" s="1049"/>
      <c r="W65" s="1049"/>
      <c r="X65" s="1049"/>
      <c r="Y65" s="1049"/>
      <c r="Z65" s="1050"/>
      <c r="AA65" s="1051"/>
      <c r="AB65" s="1052"/>
      <c r="AC65" s="1053"/>
      <c r="AD65" s="1054"/>
      <c r="AE65" s="1055"/>
      <c r="AF65" s="1056"/>
      <c r="AG65" s="1057"/>
      <c r="AH65" s="1058"/>
      <c r="AI65" s="1059"/>
      <c r="AJ65" s="1005"/>
      <c r="AK65" s="1006"/>
      <c r="AL65" s="1007"/>
      <c r="AM65" s="1008"/>
      <c r="AN65" s="1009"/>
      <c r="AO65" s="1010"/>
      <c r="AP65" s="1008"/>
      <c r="AQ65" s="1011"/>
      <c r="AR65" s="1012"/>
      <c r="AS65" s="1123"/>
      <c r="AT65" s="1124"/>
      <c r="AU65" s="1125"/>
    </row>
    <row r="66" spans="2:47" ht="13.5" customHeight="1" x14ac:dyDescent="0.2">
      <c r="B66" s="732"/>
      <c r="C66" s="1121"/>
      <c r="D66" s="1049"/>
      <c r="E66" s="1049"/>
      <c r="F66" s="1049"/>
      <c r="G66" s="1049"/>
      <c r="H66" s="1049"/>
      <c r="I66" s="1049"/>
      <c r="J66" s="1049"/>
      <c r="K66" s="1049"/>
      <c r="L66" s="1049"/>
      <c r="M66" s="1049"/>
      <c r="N66" s="1122"/>
      <c r="O66" s="1048"/>
      <c r="P66" s="1049"/>
      <c r="Q66" s="1049"/>
      <c r="R66" s="1049"/>
      <c r="S66" s="1049"/>
      <c r="T66" s="1049"/>
      <c r="U66" s="1049"/>
      <c r="V66" s="1049"/>
      <c r="W66" s="1049"/>
      <c r="X66" s="1049"/>
      <c r="Y66" s="1049"/>
      <c r="Z66" s="1050"/>
      <c r="AA66" s="1051"/>
      <c r="AB66" s="1052"/>
      <c r="AC66" s="1053"/>
      <c r="AD66" s="1054"/>
      <c r="AE66" s="1055"/>
      <c r="AF66" s="1056"/>
      <c r="AG66" s="1057"/>
      <c r="AH66" s="1058"/>
      <c r="AI66" s="1059"/>
      <c r="AJ66" s="1005"/>
      <c r="AK66" s="1006"/>
      <c r="AL66" s="1007"/>
      <c r="AM66" s="1008"/>
      <c r="AN66" s="1009"/>
      <c r="AO66" s="1010"/>
      <c r="AP66" s="1008"/>
      <c r="AQ66" s="1011"/>
      <c r="AR66" s="1012"/>
      <c r="AS66" s="1123"/>
      <c r="AT66" s="1124"/>
      <c r="AU66" s="1125"/>
    </row>
    <row r="67" spans="2:47" ht="13.5" customHeight="1" x14ac:dyDescent="0.2">
      <c r="B67" s="732"/>
      <c r="C67" s="1121"/>
      <c r="D67" s="1049"/>
      <c r="E67" s="1049"/>
      <c r="F67" s="1049"/>
      <c r="G67" s="1049"/>
      <c r="H67" s="1049"/>
      <c r="I67" s="1049"/>
      <c r="J67" s="1049"/>
      <c r="K67" s="1049"/>
      <c r="L67" s="1049"/>
      <c r="M67" s="1049"/>
      <c r="N67" s="1122"/>
      <c r="O67" s="1048"/>
      <c r="P67" s="1049"/>
      <c r="Q67" s="1049"/>
      <c r="R67" s="1049"/>
      <c r="S67" s="1049"/>
      <c r="T67" s="1049"/>
      <c r="U67" s="1049"/>
      <c r="V67" s="1049"/>
      <c r="W67" s="1049"/>
      <c r="X67" s="1049"/>
      <c r="Y67" s="1049"/>
      <c r="Z67" s="1050"/>
      <c r="AA67" s="1051"/>
      <c r="AB67" s="1052"/>
      <c r="AC67" s="1053"/>
      <c r="AD67" s="1054"/>
      <c r="AE67" s="1055"/>
      <c r="AF67" s="1056"/>
      <c r="AG67" s="1057"/>
      <c r="AH67" s="1058"/>
      <c r="AI67" s="1059"/>
      <c r="AJ67" s="1005"/>
      <c r="AK67" s="1006"/>
      <c r="AL67" s="1007"/>
      <c r="AM67" s="1008"/>
      <c r="AN67" s="1009"/>
      <c r="AO67" s="1010"/>
      <c r="AP67" s="1008"/>
      <c r="AQ67" s="1011"/>
      <c r="AR67" s="1012"/>
      <c r="AS67" s="1123"/>
      <c r="AT67" s="1124"/>
      <c r="AU67" s="1125"/>
    </row>
    <row r="68" spans="2:47" ht="13.5" customHeight="1" x14ac:dyDescent="0.2">
      <c r="B68" s="732"/>
      <c r="C68" s="1121"/>
      <c r="D68" s="1049"/>
      <c r="E68" s="1049"/>
      <c r="F68" s="1049"/>
      <c r="G68" s="1049"/>
      <c r="H68" s="1049"/>
      <c r="I68" s="1049"/>
      <c r="J68" s="1049"/>
      <c r="K68" s="1049"/>
      <c r="L68" s="1049"/>
      <c r="M68" s="1049"/>
      <c r="N68" s="1122"/>
      <c r="O68" s="1048"/>
      <c r="P68" s="1049"/>
      <c r="Q68" s="1049"/>
      <c r="R68" s="1049"/>
      <c r="S68" s="1049"/>
      <c r="T68" s="1049"/>
      <c r="U68" s="1049"/>
      <c r="V68" s="1049"/>
      <c r="W68" s="1049"/>
      <c r="X68" s="1049"/>
      <c r="Y68" s="1049"/>
      <c r="Z68" s="1050"/>
      <c r="AA68" s="1051"/>
      <c r="AB68" s="1052"/>
      <c r="AC68" s="1053"/>
      <c r="AD68" s="1054"/>
      <c r="AE68" s="1055"/>
      <c r="AF68" s="1056"/>
      <c r="AG68" s="1057"/>
      <c r="AH68" s="1058"/>
      <c r="AI68" s="1059"/>
      <c r="AJ68" s="1005"/>
      <c r="AK68" s="1006"/>
      <c r="AL68" s="1007"/>
      <c r="AM68" s="1008"/>
      <c r="AN68" s="1009"/>
      <c r="AO68" s="1010"/>
      <c r="AP68" s="1008"/>
      <c r="AQ68" s="1011"/>
      <c r="AR68" s="1012"/>
      <c r="AS68" s="1123"/>
      <c r="AT68" s="1124"/>
      <c r="AU68" s="1125"/>
    </row>
    <row r="69" spans="2:47" ht="13.5" customHeight="1" x14ac:dyDescent="0.2">
      <c r="B69" s="732"/>
      <c r="C69" s="1121"/>
      <c r="D69" s="1049"/>
      <c r="E69" s="1049"/>
      <c r="F69" s="1049"/>
      <c r="G69" s="1049"/>
      <c r="H69" s="1049"/>
      <c r="I69" s="1049"/>
      <c r="J69" s="1049"/>
      <c r="K69" s="1049"/>
      <c r="L69" s="1049"/>
      <c r="M69" s="1049"/>
      <c r="N69" s="1122"/>
      <c r="O69" s="1048"/>
      <c r="P69" s="1049"/>
      <c r="Q69" s="1049"/>
      <c r="R69" s="1049"/>
      <c r="S69" s="1049"/>
      <c r="T69" s="1049"/>
      <c r="U69" s="1049"/>
      <c r="V69" s="1049"/>
      <c r="W69" s="1049"/>
      <c r="X69" s="1049"/>
      <c r="Y69" s="1049"/>
      <c r="Z69" s="1050"/>
      <c r="AA69" s="1051"/>
      <c r="AB69" s="1052"/>
      <c r="AC69" s="1053"/>
      <c r="AD69" s="1054"/>
      <c r="AE69" s="1055"/>
      <c r="AF69" s="1056"/>
      <c r="AG69" s="1057"/>
      <c r="AH69" s="1058"/>
      <c r="AI69" s="1059"/>
      <c r="AJ69" s="1005"/>
      <c r="AK69" s="1006"/>
      <c r="AL69" s="1007"/>
      <c r="AM69" s="1008"/>
      <c r="AN69" s="1009"/>
      <c r="AO69" s="1010"/>
      <c r="AP69" s="1008"/>
      <c r="AQ69" s="1011"/>
      <c r="AR69" s="1012"/>
      <c r="AS69" s="1123"/>
      <c r="AT69" s="1124"/>
      <c r="AU69" s="1125"/>
    </row>
    <row r="70" spans="2:47" ht="4.5" customHeight="1" x14ac:dyDescent="0.2">
      <c r="B70" s="774"/>
      <c r="C70" s="775"/>
      <c r="D70" s="775"/>
      <c r="E70" s="775"/>
      <c r="F70" s="775"/>
      <c r="G70" s="775"/>
      <c r="H70" s="775"/>
      <c r="I70" s="775"/>
      <c r="J70" s="775"/>
      <c r="K70" s="775"/>
      <c r="L70" s="775"/>
      <c r="M70" s="775"/>
      <c r="N70" s="776"/>
      <c r="O70" s="774"/>
      <c r="P70" s="775"/>
      <c r="Q70" s="775"/>
      <c r="R70" s="775"/>
      <c r="S70" s="775"/>
      <c r="T70" s="775"/>
      <c r="U70" s="775"/>
      <c r="V70" s="775"/>
      <c r="W70" s="775"/>
      <c r="X70" s="775"/>
      <c r="Y70" s="775"/>
      <c r="Z70" s="775"/>
      <c r="AA70" s="777"/>
      <c r="AB70" s="775"/>
      <c r="AC70" s="778"/>
      <c r="AD70" s="1068"/>
      <c r="AE70" s="1069"/>
      <c r="AF70" s="1070"/>
      <c r="AG70" s="777"/>
      <c r="AH70" s="775"/>
      <c r="AI70" s="776"/>
      <c r="AJ70" s="1063"/>
      <c r="AK70" s="1064"/>
      <c r="AL70" s="1065"/>
      <c r="AM70" s="1071"/>
      <c r="AN70" s="1070"/>
      <c r="AO70" s="1072"/>
      <c r="AP70" s="779"/>
      <c r="AQ70" s="775"/>
      <c r="AR70" s="776"/>
      <c r="AS70" s="1063"/>
      <c r="AT70" s="1070"/>
      <c r="AU70" s="1162"/>
    </row>
    <row r="71" spans="2:47" ht="13.5" customHeight="1" x14ac:dyDescent="0.2">
      <c r="B71" s="764" t="str">
        <f>Sprachen!H$177</f>
        <v>B.10  Consumatori di energia tecnica impiantistica</v>
      </c>
      <c r="C71" s="780"/>
      <c r="D71" s="745"/>
      <c r="E71" s="745"/>
      <c r="F71" s="745"/>
      <c r="G71" s="745"/>
      <c r="H71" s="745"/>
      <c r="I71" s="745"/>
      <c r="J71" s="745"/>
      <c r="K71" s="745"/>
      <c r="L71" s="745"/>
      <c r="M71" s="745"/>
      <c r="N71" s="755"/>
      <c r="O71" s="766"/>
      <c r="P71" s="767"/>
      <c r="Q71" s="767"/>
      <c r="R71" s="767"/>
      <c r="S71" s="767"/>
      <c r="T71" s="767"/>
      <c r="U71" s="767"/>
      <c r="V71" s="767"/>
      <c r="W71" s="767"/>
      <c r="X71" s="767"/>
      <c r="Y71" s="767"/>
      <c r="Z71" s="767"/>
      <c r="AA71" s="781"/>
      <c r="AB71" s="767"/>
      <c r="AC71" s="772"/>
      <c r="AD71" s="1040"/>
      <c r="AE71" s="1041"/>
      <c r="AF71" s="1042"/>
      <c r="AG71" s="781"/>
      <c r="AH71" s="767"/>
      <c r="AI71" s="773"/>
      <c r="AJ71" s="1043"/>
      <c r="AK71" s="1044"/>
      <c r="AL71" s="1045"/>
      <c r="AM71" s="1046"/>
      <c r="AN71" s="1042"/>
      <c r="AO71" s="1047"/>
      <c r="AP71" s="771"/>
      <c r="AQ71" s="767"/>
      <c r="AR71" s="773"/>
      <c r="AS71" s="1043"/>
      <c r="AT71" s="1042"/>
      <c r="AU71" s="1141"/>
    </row>
    <row r="72" spans="2:47" ht="13.5" customHeight="1" x14ac:dyDescent="0.2">
      <c r="B72" s="732"/>
      <c r="C72" s="1121"/>
      <c r="D72" s="1049"/>
      <c r="E72" s="1049"/>
      <c r="F72" s="1049"/>
      <c r="G72" s="1049"/>
      <c r="H72" s="1049"/>
      <c r="I72" s="1049"/>
      <c r="J72" s="1049"/>
      <c r="K72" s="1049"/>
      <c r="L72" s="1049"/>
      <c r="M72" s="1049"/>
      <c r="N72" s="1122"/>
      <c r="O72" s="1048"/>
      <c r="P72" s="1049"/>
      <c r="Q72" s="1049"/>
      <c r="R72" s="1049"/>
      <c r="S72" s="1049"/>
      <c r="T72" s="1049"/>
      <c r="U72" s="1049"/>
      <c r="V72" s="1049"/>
      <c r="W72" s="1049"/>
      <c r="X72" s="1049"/>
      <c r="Y72" s="1049"/>
      <c r="Z72" s="1050"/>
      <c r="AA72" s="1051"/>
      <c r="AB72" s="1052"/>
      <c r="AC72" s="1053"/>
      <c r="AD72" s="1054"/>
      <c r="AE72" s="1055"/>
      <c r="AF72" s="1056"/>
      <c r="AG72" s="1057"/>
      <c r="AH72" s="1058"/>
      <c r="AI72" s="1059"/>
      <c r="AJ72" s="1005"/>
      <c r="AK72" s="1006"/>
      <c r="AL72" s="1007"/>
      <c r="AM72" s="1008"/>
      <c r="AN72" s="1009"/>
      <c r="AO72" s="1010"/>
      <c r="AP72" s="1008"/>
      <c r="AQ72" s="1011"/>
      <c r="AR72" s="1012"/>
      <c r="AS72" s="1123"/>
      <c r="AT72" s="1124"/>
      <c r="AU72" s="1125"/>
    </row>
    <row r="73" spans="2:47" ht="13.5" customHeight="1" x14ac:dyDescent="0.2">
      <c r="B73" s="732"/>
      <c r="C73" s="1121"/>
      <c r="D73" s="1049"/>
      <c r="E73" s="1049"/>
      <c r="F73" s="1049"/>
      <c r="G73" s="1049"/>
      <c r="H73" s="1049"/>
      <c r="I73" s="1049"/>
      <c r="J73" s="1049"/>
      <c r="K73" s="1049"/>
      <c r="L73" s="1049"/>
      <c r="M73" s="1049"/>
      <c r="N73" s="1122"/>
      <c r="O73" s="1048"/>
      <c r="P73" s="1049"/>
      <c r="Q73" s="1049"/>
      <c r="R73" s="1049"/>
      <c r="S73" s="1049"/>
      <c r="T73" s="1049"/>
      <c r="U73" s="1049"/>
      <c r="V73" s="1049"/>
      <c r="W73" s="1049"/>
      <c r="X73" s="1049"/>
      <c r="Y73" s="1049"/>
      <c r="Z73" s="1050"/>
      <c r="AA73" s="1051"/>
      <c r="AB73" s="1052"/>
      <c r="AC73" s="1053"/>
      <c r="AD73" s="1054"/>
      <c r="AE73" s="1055"/>
      <c r="AF73" s="1056"/>
      <c r="AG73" s="1057"/>
      <c r="AH73" s="1058"/>
      <c r="AI73" s="1059"/>
      <c r="AJ73" s="1005"/>
      <c r="AK73" s="1006"/>
      <c r="AL73" s="1007"/>
      <c r="AM73" s="1008"/>
      <c r="AN73" s="1009"/>
      <c r="AO73" s="1010"/>
      <c r="AP73" s="1008"/>
      <c r="AQ73" s="1011"/>
      <c r="AR73" s="1012"/>
      <c r="AS73" s="1123"/>
      <c r="AT73" s="1124"/>
      <c r="AU73" s="1125"/>
    </row>
    <row r="74" spans="2:47" ht="13.5" customHeight="1" x14ac:dyDescent="0.2">
      <c r="B74" s="732"/>
      <c r="C74" s="1121"/>
      <c r="D74" s="1049"/>
      <c r="E74" s="1049"/>
      <c r="F74" s="1049"/>
      <c r="G74" s="1049"/>
      <c r="H74" s="1049"/>
      <c r="I74" s="1049"/>
      <c r="J74" s="1049"/>
      <c r="K74" s="1049"/>
      <c r="L74" s="1049"/>
      <c r="M74" s="1049"/>
      <c r="N74" s="1122"/>
      <c r="O74" s="1048"/>
      <c r="P74" s="1049"/>
      <c r="Q74" s="1049"/>
      <c r="R74" s="1049"/>
      <c r="S74" s="1049"/>
      <c r="T74" s="1049"/>
      <c r="U74" s="1049"/>
      <c r="V74" s="1049"/>
      <c r="W74" s="1049"/>
      <c r="X74" s="1049"/>
      <c r="Y74" s="1049"/>
      <c r="Z74" s="1050"/>
      <c r="AA74" s="1051"/>
      <c r="AB74" s="1052"/>
      <c r="AC74" s="1053"/>
      <c r="AD74" s="1054"/>
      <c r="AE74" s="1055"/>
      <c r="AF74" s="1056"/>
      <c r="AG74" s="1057"/>
      <c r="AH74" s="1058"/>
      <c r="AI74" s="1059"/>
      <c r="AJ74" s="1005"/>
      <c r="AK74" s="1006"/>
      <c r="AL74" s="1007"/>
      <c r="AM74" s="1008"/>
      <c r="AN74" s="1009"/>
      <c r="AO74" s="1010"/>
      <c r="AP74" s="1008"/>
      <c r="AQ74" s="1011"/>
      <c r="AR74" s="1012"/>
      <c r="AS74" s="1123"/>
      <c r="AT74" s="1124"/>
      <c r="AU74" s="1125"/>
    </row>
    <row r="75" spans="2:47" ht="13.5" customHeight="1" x14ac:dyDescent="0.2">
      <c r="B75" s="732"/>
      <c r="C75" s="1121"/>
      <c r="D75" s="1049"/>
      <c r="E75" s="1049"/>
      <c r="F75" s="1049"/>
      <c r="G75" s="1049"/>
      <c r="H75" s="1049"/>
      <c r="I75" s="1049"/>
      <c r="J75" s="1049"/>
      <c r="K75" s="1049"/>
      <c r="L75" s="1049"/>
      <c r="M75" s="1049"/>
      <c r="N75" s="1122"/>
      <c r="O75" s="1048"/>
      <c r="P75" s="1049"/>
      <c r="Q75" s="1049"/>
      <c r="R75" s="1049"/>
      <c r="S75" s="1049"/>
      <c r="T75" s="1049"/>
      <c r="U75" s="1049"/>
      <c r="V75" s="1049"/>
      <c r="W75" s="1049"/>
      <c r="X75" s="1049"/>
      <c r="Y75" s="1049"/>
      <c r="Z75" s="1050"/>
      <c r="AA75" s="1051"/>
      <c r="AB75" s="1052"/>
      <c r="AC75" s="1053"/>
      <c r="AD75" s="1054"/>
      <c r="AE75" s="1055"/>
      <c r="AF75" s="1056"/>
      <c r="AG75" s="1057"/>
      <c r="AH75" s="1058"/>
      <c r="AI75" s="1059"/>
      <c r="AJ75" s="1005"/>
      <c r="AK75" s="1006"/>
      <c r="AL75" s="1007"/>
      <c r="AM75" s="1008"/>
      <c r="AN75" s="1009"/>
      <c r="AO75" s="1010"/>
      <c r="AP75" s="1008"/>
      <c r="AQ75" s="1011"/>
      <c r="AR75" s="1012"/>
      <c r="AS75" s="1123"/>
      <c r="AT75" s="1124"/>
      <c r="AU75" s="1125"/>
    </row>
    <row r="76" spans="2:47" ht="13.5" customHeight="1" x14ac:dyDescent="0.2">
      <c r="B76" s="732"/>
      <c r="C76" s="1121"/>
      <c r="D76" s="1049"/>
      <c r="E76" s="1049"/>
      <c r="F76" s="1049"/>
      <c r="G76" s="1049"/>
      <c r="H76" s="1049"/>
      <c r="I76" s="1049"/>
      <c r="J76" s="1049"/>
      <c r="K76" s="1049"/>
      <c r="L76" s="1049"/>
      <c r="M76" s="1049"/>
      <c r="N76" s="1122"/>
      <c r="O76" s="1048"/>
      <c r="P76" s="1049"/>
      <c r="Q76" s="1049"/>
      <c r="R76" s="1049"/>
      <c r="S76" s="1049"/>
      <c r="T76" s="1049"/>
      <c r="U76" s="1049"/>
      <c r="V76" s="1049"/>
      <c r="W76" s="1049"/>
      <c r="X76" s="1049"/>
      <c r="Y76" s="1049"/>
      <c r="Z76" s="1050"/>
      <c r="AA76" s="1051"/>
      <c r="AB76" s="1052"/>
      <c r="AC76" s="1053"/>
      <c r="AD76" s="1054"/>
      <c r="AE76" s="1055"/>
      <c r="AF76" s="1056"/>
      <c r="AG76" s="1057"/>
      <c r="AH76" s="1058"/>
      <c r="AI76" s="1059"/>
      <c r="AJ76" s="1005"/>
      <c r="AK76" s="1006"/>
      <c r="AL76" s="1007"/>
      <c r="AM76" s="1008"/>
      <c r="AN76" s="1009"/>
      <c r="AO76" s="1010"/>
      <c r="AP76" s="1008"/>
      <c r="AQ76" s="1011"/>
      <c r="AR76" s="1012"/>
      <c r="AS76" s="1123"/>
      <c r="AT76" s="1124"/>
      <c r="AU76" s="1125"/>
    </row>
    <row r="77" spans="2:47" ht="13.5" customHeight="1" x14ac:dyDescent="0.2">
      <c r="B77" s="732"/>
      <c r="C77" s="1121"/>
      <c r="D77" s="1049"/>
      <c r="E77" s="1049"/>
      <c r="F77" s="1049"/>
      <c r="G77" s="1049"/>
      <c r="H77" s="1049"/>
      <c r="I77" s="1049"/>
      <c r="J77" s="1049"/>
      <c r="K77" s="1049"/>
      <c r="L77" s="1049"/>
      <c r="M77" s="1049"/>
      <c r="N77" s="1122"/>
      <c r="O77" s="1048"/>
      <c r="P77" s="1049"/>
      <c r="Q77" s="1049"/>
      <c r="R77" s="1049"/>
      <c r="S77" s="1049"/>
      <c r="T77" s="1049"/>
      <c r="U77" s="1049"/>
      <c r="V77" s="1049"/>
      <c r="W77" s="1049"/>
      <c r="X77" s="1049"/>
      <c r="Y77" s="1049"/>
      <c r="Z77" s="1050"/>
      <c r="AA77" s="1051"/>
      <c r="AB77" s="1052"/>
      <c r="AC77" s="1053"/>
      <c r="AD77" s="1054"/>
      <c r="AE77" s="1055"/>
      <c r="AF77" s="1056"/>
      <c r="AG77" s="1057"/>
      <c r="AH77" s="1058"/>
      <c r="AI77" s="1059"/>
      <c r="AJ77" s="1005"/>
      <c r="AK77" s="1006"/>
      <c r="AL77" s="1007"/>
      <c r="AM77" s="1008"/>
      <c r="AN77" s="1009"/>
      <c r="AO77" s="1010"/>
      <c r="AP77" s="1008"/>
      <c r="AQ77" s="1011"/>
      <c r="AR77" s="1012"/>
      <c r="AS77" s="1123"/>
      <c r="AT77" s="1124"/>
      <c r="AU77" s="1125"/>
    </row>
    <row r="78" spans="2:47" ht="13.5" customHeight="1" x14ac:dyDescent="0.2">
      <c r="B78" s="732"/>
      <c r="C78" s="1121"/>
      <c r="D78" s="1049"/>
      <c r="E78" s="1049"/>
      <c r="F78" s="1049"/>
      <c r="G78" s="1049"/>
      <c r="H78" s="1049"/>
      <c r="I78" s="1049"/>
      <c r="J78" s="1049"/>
      <c r="K78" s="1049"/>
      <c r="L78" s="1049"/>
      <c r="M78" s="1049"/>
      <c r="N78" s="1122"/>
      <c r="O78" s="1048"/>
      <c r="P78" s="1049"/>
      <c r="Q78" s="1049"/>
      <c r="R78" s="1049"/>
      <c r="S78" s="1049"/>
      <c r="T78" s="1049"/>
      <c r="U78" s="1049"/>
      <c r="V78" s="1049"/>
      <c r="W78" s="1049"/>
      <c r="X78" s="1049"/>
      <c r="Y78" s="1049"/>
      <c r="Z78" s="1050"/>
      <c r="AA78" s="1051"/>
      <c r="AB78" s="1052"/>
      <c r="AC78" s="1053"/>
      <c r="AD78" s="1054"/>
      <c r="AE78" s="1055"/>
      <c r="AF78" s="1056"/>
      <c r="AG78" s="1057"/>
      <c r="AH78" s="1058"/>
      <c r="AI78" s="1059"/>
      <c r="AJ78" s="1005"/>
      <c r="AK78" s="1006"/>
      <c r="AL78" s="1007"/>
      <c r="AM78" s="1008"/>
      <c r="AN78" s="1009"/>
      <c r="AO78" s="1010"/>
      <c r="AP78" s="1008"/>
      <c r="AQ78" s="1011"/>
      <c r="AR78" s="1012"/>
      <c r="AS78" s="1123"/>
      <c r="AT78" s="1124"/>
      <c r="AU78" s="1125"/>
    </row>
    <row r="79" spans="2:47" ht="13.5" customHeight="1" x14ac:dyDescent="0.2">
      <c r="B79" s="732"/>
      <c r="C79" s="1121"/>
      <c r="D79" s="1049"/>
      <c r="E79" s="1049"/>
      <c r="F79" s="1049"/>
      <c r="G79" s="1049"/>
      <c r="H79" s="1049"/>
      <c r="I79" s="1049"/>
      <c r="J79" s="1049"/>
      <c r="K79" s="1049"/>
      <c r="L79" s="1049"/>
      <c r="M79" s="1049"/>
      <c r="N79" s="1122"/>
      <c r="O79" s="1048"/>
      <c r="P79" s="1049"/>
      <c r="Q79" s="1049"/>
      <c r="R79" s="1049"/>
      <c r="S79" s="1049"/>
      <c r="T79" s="1049"/>
      <c r="U79" s="1049"/>
      <c r="V79" s="1049"/>
      <c r="W79" s="1049"/>
      <c r="X79" s="1049"/>
      <c r="Y79" s="1049"/>
      <c r="Z79" s="1050"/>
      <c r="AA79" s="1051"/>
      <c r="AB79" s="1052"/>
      <c r="AC79" s="1053"/>
      <c r="AD79" s="1054"/>
      <c r="AE79" s="1055"/>
      <c r="AF79" s="1056"/>
      <c r="AG79" s="1057"/>
      <c r="AH79" s="1058"/>
      <c r="AI79" s="1059"/>
      <c r="AJ79" s="1005"/>
      <c r="AK79" s="1006"/>
      <c r="AL79" s="1007"/>
      <c r="AM79" s="1008"/>
      <c r="AN79" s="1009"/>
      <c r="AO79" s="1010"/>
      <c r="AP79" s="1008"/>
      <c r="AQ79" s="1011"/>
      <c r="AR79" s="1012"/>
      <c r="AS79" s="1123"/>
      <c r="AT79" s="1124"/>
      <c r="AU79" s="1125"/>
    </row>
    <row r="80" spans="2:47" ht="13.5" customHeight="1" x14ac:dyDescent="0.2">
      <c r="B80" s="732"/>
      <c r="C80" s="1121"/>
      <c r="D80" s="1049"/>
      <c r="E80" s="1049"/>
      <c r="F80" s="1049"/>
      <c r="G80" s="1049"/>
      <c r="H80" s="1049"/>
      <c r="I80" s="1049"/>
      <c r="J80" s="1049"/>
      <c r="K80" s="1049"/>
      <c r="L80" s="1049"/>
      <c r="M80" s="1049"/>
      <c r="N80" s="1122"/>
      <c r="O80" s="1048"/>
      <c r="P80" s="1049"/>
      <c r="Q80" s="1049"/>
      <c r="R80" s="1049"/>
      <c r="S80" s="1049"/>
      <c r="T80" s="1049"/>
      <c r="U80" s="1049"/>
      <c r="V80" s="1049"/>
      <c r="W80" s="1049"/>
      <c r="X80" s="1049"/>
      <c r="Y80" s="1049"/>
      <c r="Z80" s="1050"/>
      <c r="AA80" s="1051"/>
      <c r="AB80" s="1052"/>
      <c r="AC80" s="1053"/>
      <c r="AD80" s="1054"/>
      <c r="AE80" s="1055"/>
      <c r="AF80" s="1056"/>
      <c r="AG80" s="1057"/>
      <c r="AH80" s="1058"/>
      <c r="AI80" s="1059"/>
      <c r="AJ80" s="1005"/>
      <c r="AK80" s="1006"/>
      <c r="AL80" s="1007"/>
      <c r="AM80" s="1008"/>
      <c r="AN80" s="1009"/>
      <c r="AO80" s="1010"/>
      <c r="AP80" s="1008"/>
      <c r="AQ80" s="1011"/>
      <c r="AR80" s="1012"/>
      <c r="AS80" s="1123"/>
      <c r="AT80" s="1124"/>
      <c r="AU80" s="1125"/>
    </row>
    <row r="81" spans="2:47" ht="3.75" customHeight="1" x14ac:dyDescent="0.2">
      <c r="B81" s="782"/>
      <c r="C81" s="779"/>
      <c r="D81" s="775"/>
      <c r="E81" s="775"/>
      <c r="F81" s="775"/>
      <c r="G81" s="775"/>
      <c r="H81" s="775"/>
      <c r="I81" s="775"/>
      <c r="J81" s="775"/>
      <c r="K81" s="775"/>
      <c r="L81" s="775"/>
      <c r="M81" s="775"/>
      <c r="N81" s="776"/>
      <c r="O81" s="774"/>
      <c r="P81" s="775"/>
      <c r="Q81" s="775"/>
      <c r="R81" s="775"/>
      <c r="S81" s="775"/>
      <c r="T81" s="775"/>
      <c r="U81" s="775"/>
      <c r="V81" s="775"/>
      <c r="W81" s="775"/>
      <c r="X81" s="775"/>
      <c r="Y81" s="775"/>
      <c r="Z81" s="775"/>
      <c r="AA81" s="777"/>
      <c r="AB81" s="775"/>
      <c r="AC81" s="778"/>
      <c r="AD81" s="1060"/>
      <c r="AE81" s="1061"/>
      <c r="AF81" s="1062"/>
      <c r="AG81" s="784"/>
      <c r="AH81" s="783"/>
      <c r="AI81" s="785"/>
      <c r="AJ81" s="1063"/>
      <c r="AK81" s="1064"/>
      <c r="AL81" s="1065"/>
      <c r="AM81" s="1066"/>
      <c r="AN81" s="1062"/>
      <c r="AO81" s="1067"/>
      <c r="AP81" s="779"/>
      <c r="AQ81" s="775"/>
      <c r="AR81" s="776"/>
      <c r="AS81" s="1163"/>
      <c r="AT81" s="1062"/>
      <c r="AU81" s="1164"/>
    </row>
    <row r="82" spans="2:47" ht="13.5" customHeight="1" x14ac:dyDescent="0.2">
      <c r="B82" s="786" t="str">
        <f>Sprachen!H$178</f>
        <v>B.11  Consumatori di energia processi e produzione</v>
      </c>
      <c r="C82" s="780"/>
      <c r="D82" s="745"/>
      <c r="E82" s="745"/>
      <c r="F82" s="745"/>
      <c r="G82" s="745"/>
      <c r="H82" s="745"/>
      <c r="I82" s="745"/>
      <c r="J82" s="745"/>
      <c r="K82" s="745"/>
      <c r="L82" s="745"/>
      <c r="M82" s="745"/>
      <c r="N82" s="755"/>
      <c r="O82" s="766"/>
      <c r="P82" s="767"/>
      <c r="Q82" s="767"/>
      <c r="R82" s="767"/>
      <c r="S82" s="767"/>
      <c r="T82" s="767"/>
      <c r="U82" s="767"/>
      <c r="V82" s="767"/>
      <c r="W82" s="767"/>
      <c r="X82" s="767"/>
      <c r="Y82" s="767"/>
      <c r="Z82" s="767"/>
      <c r="AA82" s="781"/>
      <c r="AB82" s="767"/>
      <c r="AC82" s="772"/>
      <c r="AD82" s="1040"/>
      <c r="AE82" s="1041"/>
      <c r="AF82" s="1042"/>
      <c r="AG82" s="781"/>
      <c r="AH82" s="767"/>
      <c r="AI82" s="773"/>
      <c r="AJ82" s="1043"/>
      <c r="AK82" s="1044"/>
      <c r="AL82" s="1045"/>
      <c r="AM82" s="1046"/>
      <c r="AN82" s="1042"/>
      <c r="AO82" s="1047"/>
      <c r="AP82" s="771"/>
      <c r="AQ82" s="767"/>
      <c r="AR82" s="773"/>
      <c r="AS82" s="1043"/>
      <c r="AT82" s="1042"/>
      <c r="AU82" s="1141"/>
    </row>
    <row r="83" spans="2:47" ht="13.5" customHeight="1" x14ac:dyDescent="0.2">
      <c r="B83" s="732"/>
      <c r="C83" s="1121"/>
      <c r="D83" s="1049"/>
      <c r="E83" s="1049"/>
      <c r="F83" s="1049"/>
      <c r="G83" s="1049"/>
      <c r="H83" s="1049"/>
      <c r="I83" s="1049"/>
      <c r="J83" s="1049"/>
      <c r="K83" s="1049"/>
      <c r="L83" s="1049"/>
      <c r="M83" s="1049"/>
      <c r="N83" s="1122"/>
      <c r="O83" s="1048"/>
      <c r="P83" s="1049"/>
      <c r="Q83" s="1049"/>
      <c r="R83" s="1049"/>
      <c r="S83" s="1049"/>
      <c r="T83" s="1049"/>
      <c r="U83" s="1049"/>
      <c r="V83" s="1049"/>
      <c r="W83" s="1049"/>
      <c r="X83" s="1049"/>
      <c r="Y83" s="1049"/>
      <c r="Z83" s="1050"/>
      <c r="AA83" s="1051"/>
      <c r="AB83" s="1052"/>
      <c r="AC83" s="1053"/>
      <c r="AD83" s="1054"/>
      <c r="AE83" s="1055"/>
      <c r="AF83" s="1056"/>
      <c r="AG83" s="1057"/>
      <c r="AH83" s="1058"/>
      <c r="AI83" s="1059"/>
      <c r="AJ83" s="1005"/>
      <c r="AK83" s="1006"/>
      <c r="AL83" s="1007"/>
      <c r="AM83" s="1008"/>
      <c r="AN83" s="1009"/>
      <c r="AO83" s="1010"/>
      <c r="AP83" s="1008"/>
      <c r="AQ83" s="1011"/>
      <c r="AR83" s="1012"/>
      <c r="AS83" s="1123"/>
      <c r="AT83" s="1124"/>
      <c r="AU83" s="1125"/>
    </row>
    <row r="84" spans="2:47" ht="13.5" customHeight="1" x14ac:dyDescent="0.2">
      <c r="B84" s="732"/>
      <c r="C84" s="1121"/>
      <c r="D84" s="1049"/>
      <c r="E84" s="1049"/>
      <c r="F84" s="1049"/>
      <c r="G84" s="1049"/>
      <c r="H84" s="1049"/>
      <c r="I84" s="1049"/>
      <c r="J84" s="1049"/>
      <c r="K84" s="1049"/>
      <c r="L84" s="1049"/>
      <c r="M84" s="1049"/>
      <c r="N84" s="1122"/>
      <c r="O84" s="1048"/>
      <c r="P84" s="1049"/>
      <c r="Q84" s="1049"/>
      <c r="R84" s="1049"/>
      <c r="S84" s="1049"/>
      <c r="T84" s="1049"/>
      <c r="U84" s="1049"/>
      <c r="V84" s="1049"/>
      <c r="W84" s="1049"/>
      <c r="X84" s="1049"/>
      <c r="Y84" s="1049"/>
      <c r="Z84" s="1050"/>
      <c r="AA84" s="1051"/>
      <c r="AB84" s="1052"/>
      <c r="AC84" s="1053"/>
      <c r="AD84" s="1054"/>
      <c r="AE84" s="1055"/>
      <c r="AF84" s="1056"/>
      <c r="AG84" s="1057"/>
      <c r="AH84" s="1058"/>
      <c r="AI84" s="1059"/>
      <c r="AJ84" s="1005"/>
      <c r="AK84" s="1006"/>
      <c r="AL84" s="1007"/>
      <c r="AM84" s="1008"/>
      <c r="AN84" s="1009"/>
      <c r="AO84" s="1010"/>
      <c r="AP84" s="1008"/>
      <c r="AQ84" s="1011"/>
      <c r="AR84" s="1012"/>
      <c r="AS84" s="1123"/>
      <c r="AT84" s="1124"/>
      <c r="AU84" s="1125"/>
    </row>
    <row r="85" spans="2:47" ht="13.5" customHeight="1" x14ac:dyDescent="0.2">
      <c r="B85" s="732"/>
      <c r="C85" s="1121"/>
      <c r="D85" s="1049"/>
      <c r="E85" s="1049"/>
      <c r="F85" s="1049"/>
      <c r="G85" s="1049"/>
      <c r="H85" s="1049"/>
      <c r="I85" s="1049"/>
      <c r="J85" s="1049"/>
      <c r="K85" s="1049"/>
      <c r="L85" s="1049"/>
      <c r="M85" s="1049"/>
      <c r="N85" s="1122"/>
      <c r="O85" s="1048"/>
      <c r="P85" s="1049"/>
      <c r="Q85" s="1049"/>
      <c r="R85" s="1049"/>
      <c r="S85" s="1049"/>
      <c r="T85" s="1049"/>
      <c r="U85" s="1049"/>
      <c r="V85" s="1049"/>
      <c r="W85" s="1049"/>
      <c r="X85" s="1049"/>
      <c r="Y85" s="1049"/>
      <c r="Z85" s="1050"/>
      <c r="AA85" s="1051"/>
      <c r="AB85" s="1052"/>
      <c r="AC85" s="1053"/>
      <c r="AD85" s="1054"/>
      <c r="AE85" s="1055"/>
      <c r="AF85" s="1056"/>
      <c r="AG85" s="1057"/>
      <c r="AH85" s="1058"/>
      <c r="AI85" s="1059"/>
      <c r="AJ85" s="1005"/>
      <c r="AK85" s="1006"/>
      <c r="AL85" s="1007"/>
      <c r="AM85" s="1008"/>
      <c r="AN85" s="1009"/>
      <c r="AO85" s="1010"/>
      <c r="AP85" s="1008"/>
      <c r="AQ85" s="1011"/>
      <c r="AR85" s="1012"/>
      <c r="AS85" s="1123"/>
      <c r="AT85" s="1124"/>
      <c r="AU85" s="1125"/>
    </row>
    <row r="86" spans="2:47" ht="13.5" customHeight="1" x14ac:dyDescent="0.2">
      <c r="B86" s="732"/>
      <c r="C86" s="1121"/>
      <c r="D86" s="1049"/>
      <c r="E86" s="1049"/>
      <c r="F86" s="1049"/>
      <c r="G86" s="1049"/>
      <c r="H86" s="1049"/>
      <c r="I86" s="1049"/>
      <c r="J86" s="1049"/>
      <c r="K86" s="1049"/>
      <c r="L86" s="1049"/>
      <c r="M86" s="1049"/>
      <c r="N86" s="1122"/>
      <c r="O86" s="1048"/>
      <c r="P86" s="1049"/>
      <c r="Q86" s="1049"/>
      <c r="R86" s="1049"/>
      <c r="S86" s="1049"/>
      <c r="T86" s="1049"/>
      <c r="U86" s="1049"/>
      <c r="V86" s="1049"/>
      <c r="W86" s="1049"/>
      <c r="X86" s="1049"/>
      <c r="Y86" s="1049"/>
      <c r="Z86" s="1050"/>
      <c r="AA86" s="1051"/>
      <c r="AB86" s="1052"/>
      <c r="AC86" s="1053"/>
      <c r="AD86" s="1054"/>
      <c r="AE86" s="1055"/>
      <c r="AF86" s="1056"/>
      <c r="AG86" s="1057"/>
      <c r="AH86" s="1058"/>
      <c r="AI86" s="1059"/>
      <c r="AJ86" s="1005"/>
      <c r="AK86" s="1006"/>
      <c r="AL86" s="1007"/>
      <c r="AM86" s="1008"/>
      <c r="AN86" s="1009"/>
      <c r="AO86" s="1010"/>
      <c r="AP86" s="1008"/>
      <c r="AQ86" s="1011"/>
      <c r="AR86" s="1012"/>
      <c r="AS86" s="1123"/>
      <c r="AT86" s="1124"/>
      <c r="AU86" s="1125"/>
    </row>
    <row r="87" spans="2:47" ht="13.5" customHeight="1" x14ac:dyDescent="0.2">
      <c r="B87" s="732"/>
      <c r="C87" s="1121"/>
      <c r="D87" s="1049"/>
      <c r="E87" s="1049"/>
      <c r="F87" s="1049"/>
      <c r="G87" s="1049"/>
      <c r="H87" s="1049"/>
      <c r="I87" s="1049"/>
      <c r="J87" s="1049"/>
      <c r="K87" s="1049"/>
      <c r="L87" s="1049"/>
      <c r="M87" s="1049"/>
      <c r="N87" s="1122"/>
      <c r="O87" s="1048"/>
      <c r="P87" s="1049"/>
      <c r="Q87" s="1049"/>
      <c r="R87" s="1049"/>
      <c r="S87" s="1049"/>
      <c r="T87" s="1049"/>
      <c r="U87" s="1049"/>
      <c r="V87" s="1049"/>
      <c r="W87" s="1049"/>
      <c r="X87" s="1049"/>
      <c r="Y87" s="1049"/>
      <c r="Z87" s="1050"/>
      <c r="AA87" s="1051"/>
      <c r="AB87" s="1052"/>
      <c r="AC87" s="1053"/>
      <c r="AD87" s="1054"/>
      <c r="AE87" s="1055"/>
      <c r="AF87" s="1056"/>
      <c r="AG87" s="1057"/>
      <c r="AH87" s="1058"/>
      <c r="AI87" s="1059"/>
      <c r="AJ87" s="1005"/>
      <c r="AK87" s="1006"/>
      <c r="AL87" s="1007"/>
      <c r="AM87" s="1008"/>
      <c r="AN87" s="1009"/>
      <c r="AO87" s="1010"/>
      <c r="AP87" s="1008"/>
      <c r="AQ87" s="1011"/>
      <c r="AR87" s="1012"/>
      <c r="AS87" s="1123"/>
      <c r="AT87" s="1124"/>
      <c r="AU87" s="1125"/>
    </row>
    <row r="88" spans="2:47" ht="13.5" customHeight="1" x14ac:dyDescent="0.2">
      <c r="B88" s="732"/>
      <c r="C88" s="1121"/>
      <c r="D88" s="1049"/>
      <c r="E88" s="1049"/>
      <c r="F88" s="1049"/>
      <c r="G88" s="1049"/>
      <c r="H88" s="1049"/>
      <c r="I88" s="1049"/>
      <c r="J88" s="1049"/>
      <c r="K88" s="1049"/>
      <c r="L88" s="1049"/>
      <c r="M88" s="1049"/>
      <c r="N88" s="1122"/>
      <c r="O88" s="1048"/>
      <c r="P88" s="1049"/>
      <c r="Q88" s="1049"/>
      <c r="R88" s="1049"/>
      <c r="S88" s="1049"/>
      <c r="T88" s="1049"/>
      <c r="U88" s="1049"/>
      <c r="V88" s="1049"/>
      <c r="W88" s="1049"/>
      <c r="X88" s="1049"/>
      <c r="Y88" s="1049"/>
      <c r="Z88" s="1050"/>
      <c r="AA88" s="1051"/>
      <c r="AB88" s="1052"/>
      <c r="AC88" s="1053"/>
      <c r="AD88" s="1054"/>
      <c r="AE88" s="1055"/>
      <c r="AF88" s="1056"/>
      <c r="AG88" s="1057"/>
      <c r="AH88" s="1058"/>
      <c r="AI88" s="1059"/>
      <c r="AJ88" s="1005"/>
      <c r="AK88" s="1006"/>
      <c r="AL88" s="1007"/>
      <c r="AM88" s="1008"/>
      <c r="AN88" s="1009"/>
      <c r="AO88" s="1010"/>
      <c r="AP88" s="1008"/>
      <c r="AQ88" s="1011"/>
      <c r="AR88" s="1012"/>
      <c r="AS88" s="1123"/>
      <c r="AT88" s="1124"/>
      <c r="AU88" s="1125"/>
    </row>
    <row r="89" spans="2:47" ht="13.5" customHeight="1" x14ac:dyDescent="0.2">
      <c r="B89" s="732"/>
      <c r="C89" s="1121"/>
      <c r="D89" s="1049"/>
      <c r="E89" s="1049"/>
      <c r="F89" s="1049"/>
      <c r="G89" s="1049"/>
      <c r="H89" s="1049"/>
      <c r="I89" s="1049"/>
      <c r="J89" s="1049"/>
      <c r="K89" s="1049"/>
      <c r="L89" s="1049"/>
      <c r="M89" s="1049"/>
      <c r="N89" s="1122"/>
      <c r="O89" s="1048"/>
      <c r="P89" s="1049"/>
      <c r="Q89" s="1049"/>
      <c r="R89" s="1049"/>
      <c r="S89" s="1049"/>
      <c r="T89" s="1049"/>
      <c r="U89" s="1049"/>
      <c r="V89" s="1049"/>
      <c r="W89" s="1049"/>
      <c r="X89" s="1049"/>
      <c r="Y89" s="1049"/>
      <c r="Z89" s="1050"/>
      <c r="AA89" s="1051"/>
      <c r="AB89" s="1052"/>
      <c r="AC89" s="1053"/>
      <c r="AD89" s="1054"/>
      <c r="AE89" s="1055"/>
      <c r="AF89" s="1056"/>
      <c r="AG89" s="1057"/>
      <c r="AH89" s="1058"/>
      <c r="AI89" s="1059"/>
      <c r="AJ89" s="1005"/>
      <c r="AK89" s="1006"/>
      <c r="AL89" s="1007"/>
      <c r="AM89" s="1008"/>
      <c r="AN89" s="1009"/>
      <c r="AO89" s="1010"/>
      <c r="AP89" s="1008"/>
      <c r="AQ89" s="1011"/>
      <c r="AR89" s="1012"/>
      <c r="AS89" s="1123"/>
      <c r="AT89" s="1124"/>
      <c r="AU89" s="1125"/>
    </row>
    <row r="90" spans="2:47" ht="13.5" customHeight="1" x14ac:dyDescent="0.2">
      <c r="B90" s="787"/>
      <c r="C90" s="801"/>
      <c r="D90" s="802"/>
      <c r="E90" s="802"/>
      <c r="F90" s="802"/>
      <c r="G90" s="802"/>
      <c r="H90" s="802"/>
      <c r="I90" s="802"/>
      <c r="J90" s="802"/>
      <c r="K90" s="802"/>
      <c r="L90" s="802"/>
      <c r="M90" s="802"/>
      <c r="N90" s="803"/>
      <c r="O90" s="813"/>
      <c r="P90" s="802"/>
      <c r="Q90" s="802"/>
      <c r="R90" s="802"/>
      <c r="S90" s="802"/>
      <c r="T90" s="802"/>
      <c r="U90" s="802"/>
      <c r="V90" s="802"/>
      <c r="W90" s="802"/>
      <c r="X90" s="802"/>
      <c r="Y90" s="802"/>
      <c r="Z90" s="812"/>
      <c r="AA90" s="814"/>
      <c r="AB90" s="815"/>
      <c r="AC90" s="816"/>
      <c r="AD90" s="821"/>
      <c r="AE90" s="820"/>
      <c r="AF90" s="822"/>
      <c r="AG90" s="823"/>
      <c r="AH90" s="824"/>
      <c r="AI90" s="825"/>
      <c r="AJ90" s="804"/>
      <c r="AK90" s="805"/>
      <c r="AL90" s="806"/>
      <c r="AM90" s="807"/>
      <c r="AN90" s="808"/>
      <c r="AO90" s="809"/>
      <c r="AP90" s="807"/>
      <c r="AQ90" s="810"/>
      <c r="AR90" s="811"/>
      <c r="AS90" s="817"/>
      <c r="AT90" s="818"/>
      <c r="AU90" s="819"/>
    </row>
    <row r="91" spans="2:47" ht="13.5" customHeight="1" x14ac:dyDescent="0.2">
      <c r="B91" s="826"/>
      <c r="C91" s="827"/>
      <c r="D91" s="827"/>
      <c r="E91" s="827"/>
      <c r="F91" s="827"/>
      <c r="G91" s="827"/>
      <c r="H91" s="827"/>
      <c r="I91" s="827"/>
      <c r="J91" s="827"/>
      <c r="K91" s="827"/>
      <c r="L91" s="827"/>
      <c r="M91" s="827"/>
      <c r="N91" s="827"/>
      <c r="O91" s="827"/>
      <c r="P91" s="827"/>
      <c r="Q91" s="827"/>
      <c r="R91" s="827"/>
      <c r="S91" s="827"/>
      <c r="T91" s="827"/>
      <c r="U91" s="827"/>
      <c r="V91" s="827"/>
      <c r="W91" s="827"/>
      <c r="X91" s="827"/>
      <c r="Y91" s="827"/>
      <c r="Z91" s="827"/>
      <c r="AA91" s="828"/>
      <c r="AB91" s="828"/>
      <c r="AC91" s="828"/>
      <c r="AD91" s="829"/>
      <c r="AE91" s="829"/>
      <c r="AF91" s="830"/>
      <c r="AG91" s="831"/>
      <c r="AH91" s="831"/>
      <c r="AI91" s="831"/>
      <c r="AJ91" s="655"/>
      <c r="AK91" s="655"/>
      <c r="AL91" s="832"/>
      <c r="AM91" s="833"/>
      <c r="AN91" s="834"/>
      <c r="AO91" s="834"/>
      <c r="AP91" s="833"/>
      <c r="AQ91" s="833"/>
      <c r="AR91" s="833"/>
      <c r="AS91" s="833"/>
      <c r="AT91" s="835"/>
      <c r="AU91" s="835"/>
    </row>
    <row r="92" spans="2:47" ht="15" customHeight="1" x14ac:dyDescent="0.2">
      <c r="B92" s="733" t="str">
        <f>Sprachen!H$171</f>
        <v xml:space="preserve">Formulario B </v>
      </c>
      <c r="C92" s="734"/>
      <c r="D92" s="734"/>
      <c r="E92" s="734"/>
      <c r="F92" s="734"/>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c r="AF92" s="734"/>
      <c r="AG92" s="734"/>
      <c r="AH92" s="735"/>
      <c r="AI92" s="735"/>
      <c r="AJ92" s="735"/>
      <c r="AK92" s="735"/>
      <c r="AL92" s="735"/>
      <c r="AM92" s="735"/>
      <c r="AN92" s="735"/>
      <c r="AO92" s="735"/>
      <c r="AP92" s="735"/>
      <c r="AQ92" s="735"/>
      <c r="AR92" s="735"/>
      <c r="AS92" s="735"/>
      <c r="AT92" s="735"/>
      <c r="AU92" s="736" t="str">
        <f>IF(Frontespizio!$G$13="","",Frontespizio!$G$13)</f>
        <v/>
      </c>
    </row>
    <row r="93" spans="2:47" ht="15" customHeight="1" x14ac:dyDescent="0.2">
      <c r="B93" s="733" t="str">
        <f>CONCATENATE(Sprachen!H$172," ",I97)</f>
        <v xml:space="preserve">Indicazioni su edifici ed impianti tecnici 3 / </v>
      </c>
      <c r="C93" s="737"/>
      <c r="D93" s="734"/>
      <c r="E93" s="738"/>
      <c r="F93" s="734"/>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c r="AF93" s="734"/>
      <c r="AG93" s="734"/>
      <c r="AH93" s="734"/>
      <c r="AI93" s="734"/>
      <c r="AJ93" s="734"/>
      <c r="AK93" s="733"/>
      <c r="AL93" s="733"/>
      <c r="AM93" s="733"/>
      <c r="AN93" s="733"/>
      <c r="AO93" s="733"/>
      <c r="AP93" s="733"/>
      <c r="AQ93" s="733"/>
      <c r="AR93" s="733"/>
      <c r="AS93" s="733"/>
      <c r="AT93" s="733"/>
      <c r="AU93" s="736" t="str">
        <f>IF(Frontespizio!$G$26="","",Frontespizio!$G$26)</f>
        <v/>
      </c>
    </row>
    <row r="94" spans="2:47" ht="6" hidden="1" customHeight="1" x14ac:dyDescent="0.2">
      <c r="B94" s="739"/>
      <c r="C94" s="740"/>
      <c r="D94" s="740"/>
      <c r="E94" s="740"/>
      <c r="F94" s="740"/>
      <c r="G94" s="740"/>
      <c r="H94" s="740"/>
      <c r="I94" s="740"/>
      <c r="J94" s="740"/>
      <c r="K94" s="740"/>
      <c r="L94" s="740"/>
      <c r="M94" s="740"/>
      <c r="N94" s="740"/>
      <c r="O94" s="740"/>
      <c r="P94" s="740"/>
      <c r="Q94" s="740"/>
      <c r="R94" s="740"/>
      <c r="S94" s="740"/>
      <c r="T94" s="740"/>
      <c r="U94" s="740"/>
      <c r="V94" s="740"/>
      <c r="W94" s="740"/>
      <c r="X94" s="740"/>
      <c r="Y94" s="740"/>
      <c r="Z94" s="740"/>
      <c r="AA94" s="740"/>
      <c r="AB94" s="740"/>
      <c r="AC94" s="740"/>
      <c r="AD94" s="740"/>
      <c r="AE94" s="740"/>
      <c r="AF94" s="740"/>
      <c r="AG94" s="740"/>
      <c r="AH94" s="740"/>
      <c r="AI94" s="740"/>
      <c r="AJ94" s="740"/>
      <c r="AK94" s="740"/>
      <c r="AL94" s="740"/>
      <c r="AM94" s="740"/>
      <c r="AN94" s="740"/>
      <c r="AO94" s="740"/>
      <c r="AP94" s="740"/>
      <c r="AQ94" s="740"/>
      <c r="AR94" s="740"/>
      <c r="AS94" s="740"/>
      <c r="AT94" s="740"/>
      <c r="AU94" s="740"/>
    </row>
    <row r="95" spans="2:47" ht="4.5" customHeight="1" x14ac:dyDescent="0.2">
      <c r="B95" s="734"/>
      <c r="C95" s="734"/>
      <c r="D95" s="734"/>
      <c r="E95" s="734"/>
      <c r="F95" s="734"/>
      <c r="G95" s="734"/>
      <c r="H95" s="734"/>
      <c r="I95" s="734"/>
      <c r="J95" s="734"/>
      <c r="K95" s="734"/>
      <c r="L95" s="734"/>
      <c r="M95" s="734"/>
      <c r="N95" s="734"/>
      <c r="O95" s="734"/>
      <c r="P95" s="734"/>
      <c r="Q95" s="734"/>
      <c r="R95" s="734"/>
      <c r="S95" s="734"/>
      <c r="T95" s="734"/>
      <c r="U95" s="734"/>
      <c r="V95" s="734"/>
      <c r="W95" s="734"/>
      <c r="X95" s="734"/>
      <c r="Y95" s="734"/>
      <c r="Z95" s="734"/>
      <c r="AA95" s="734"/>
      <c r="AB95" s="734"/>
      <c r="AC95" s="734"/>
      <c r="AD95" s="734"/>
      <c r="AE95" s="734"/>
      <c r="AF95" s="734"/>
      <c r="AG95" s="734"/>
      <c r="AH95" s="734"/>
      <c r="AI95" s="734"/>
      <c r="AJ95" s="734"/>
      <c r="AK95" s="734"/>
      <c r="AL95" s="734"/>
      <c r="AM95" s="734"/>
      <c r="AN95" s="734"/>
      <c r="AO95" s="734"/>
      <c r="AP95" s="734"/>
      <c r="AQ95" s="734"/>
      <c r="AR95" s="734"/>
      <c r="AS95" s="734"/>
      <c r="AT95" s="734"/>
      <c r="AU95" s="734"/>
    </row>
    <row r="96" spans="2:47" ht="18" customHeight="1" x14ac:dyDescent="0.2">
      <c r="B96" s="1168" t="str">
        <f>Sprachen!H$173</f>
        <v>Dati sull’edificio</v>
      </c>
      <c r="C96" s="1169"/>
      <c r="D96" s="1169"/>
      <c r="E96" s="1169"/>
      <c r="F96" s="1169"/>
      <c r="G96" s="1169"/>
      <c r="H96" s="1169"/>
      <c r="I96" s="1169"/>
      <c r="J96" s="1169"/>
      <c r="K96" s="1169"/>
      <c r="L96" s="1169"/>
      <c r="M96" s="1169"/>
      <c r="N96" s="1169"/>
      <c r="O96" s="1169"/>
      <c r="P96" s="1169"/>
      <c r="Q96" s="1169"/>
      <c r="R96" s="1169"/>
      <c r="S96" s="1169"/>
      <c r="T96" s="1169"/>
      <c r="U96" s="1169"/>
      <c r="V96" s="1169"/>
      <c r="W96" s="1169"/>
      <c r="X96" s="1169"/>
      <c r="Y96" s="1169"/>
      <c r="Z96" s="1169"/>
      <c r="AA96" s="1169"/>
      <c r="AB96" s="1169"/>
      <c r="AC96" s="1169"/>
      <c r="AD96" s="1169"/>
      <c r="AE96" s="1169"/>
      <c r="AF96" s="1169"/>
      <c r="AG96" s="1169"/>
      <c r="AH96" s="1169"/>
      <c r="AI96" s="1169"/>
      <c r="AJ96" s="1169"/>
      <c r="AK96" s="1169"/>
      <c r="AL96" s="1169"/>
      <c r="AM96" s="1169"/>
      <c r="AN96" s="1169"/>
      <c r="AO96" s="1169"/>
      <c r="AP96" s="1169"/>
      <c r="AQ96" s="1169"/>
      <c r="AR96" s="1169"/>
      <c r="AS96" s="1169"/>
      <c r="AT96" s="1169"/>
      <c r="AU96" s="1170"/>
    </row>
    <row r="97" spans="2:50" ht="15" customHeight="1" x14ac:dyDescent="0.2">
      <c r="B97" s="744" t="s">
        <v>267</v>
      </c>
      <c r="C97" s="1114" t="str">
        <f>Sprachen!H$179</f>
        <v>N° edificio:</v>
      </c>
      <c r="D97" s="1114"/>
      <c r="E97" s="1114"/>
      <c r="F97" s="1114"/>
      <c r="G97" s="1114"/>
      <c r="H97" s="1114"/>
      <c r="I97" s="1185" t="str">
        <f>CONCATENATE("3 / ",'Formulario A'!$F$15)</f>
        <v xml:space="preserve">3 / </v>
      </c>
      <c r="J97" s="1186"/>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6"/>
      <c r="AK97" s="746"/>
      <c r="AL97" s="746"/>
      <c r="AM97" s="746"/>
      <c r="AN97" s="746"/>
      <c r="AO97" s="746"/>
      <c r="AP97" s="746"/>
      <c r="AQ97" s="746"/>
      <c r="AR97" s="746"/>
      <c r="AS97" s="746"/>
      <c r="AT97" s="746"/>
      <c r="AU97" s="747"/>
    </row>
    <row r="98" spans="2:50" ht="15" customHeight="1" x14ac:dyDescent="0.2">
      <c r="B98" s="748" t="s">
        <v>268</v>
      </c>
      <c r="C98" s="1113" t="str">
        <f>Sprachen!H$180</f>
        <v>Denominazione edificio:</v>
      </c>
      <c r="D98" s="1113"/>
      <c r="E98" s="1113"/>
      <c r="F98" s="1113"/>
      <c r="G98" s="1113"/>
      <c r="H98" s="1142"/>
      <c r="I98" s="1183"/>
      <c r="J98" s="1074"/>
      <c r="K98" s="1074"/>
      <c r="L98" s="1074"/>
      <c r="M98" s="1074"/>
      <c r="N98" s="1074"/>
      <c r="O98" s="1074"/>
      <c r="P98" s="1074"/>
      <c r="Q98" s="1074"/>
      <c r="R98" s="1074"/>
      <c r="S98" s="1074"/>
      <c r="T98" s="1074"/>
      <c r="U98" s="1074"/>
      <c r="V98" s="1112" t="str">
        <f>Sprachen!H$200</f>
        <v>Indirizzo:</v>
      </c>
      <c r="W98" s="1113"/>
      <c r="X98" s="1113"/>
      <c r="Y98" s="1113"/>
      <c r="Z98" s="1113"/>
      <c r="AA98" s="1074"/>
      <c r="AB98" s="1074"/>
      <c r="AC98" s="1074"/>
      <c r="AD98" s="1074"/>
      <c r="AE98" s="1074"/>
      <c r="AF98" s="1074"/>
      <c r="AG98" s="1074"/>
      <c r="AH98" s="1074"/>
      <c r="AI98" s="1074"/>
      <c r="AJ98" s="1074"/>
      <c r="AK98" s="1074"/>
      <c r="AL98" s="1074"/>
      <c r="AM98" s="1074"/>
      <c r="AN98" s="1074"/>
      <c r="AO98" s="1074"/>
      <c r="AP98" s="1074"/>
      <c r="AQ98" s="1074"/>
      <c r="AR98" s="1074"/>
      <c r="AS98" s="1074"/>
      <c r="AT98" s="1074"/>
      <c r="AU98" s="1184"/>
    </row>
    <row r="99" spans="2:50" ht="15" customHeight="1" x14ac:dyDescent="0.2">
      <c r="B99" s="744" t="s">
        <v>269</v>
      </c>
      <c r="C99" s="1114" t="str">
        <f>Sprachen!H$181</f>
        <v>Numero di piani:</v>
      </c>
      <c r="D99" s="1114"/>
      <c r="E99" s="1114"/>
      <c r="F99" s="1114"/>
      <c r="G99" s="1114"/>
      <c r="H99" s="1115"/>
      <c r="I99" s="749"/>
      <c r="J99" s="1114" t="str">
        <f>Sprachen!H$195</f>
        <v xml:space="preserve"> Piani superiori</v>
      </c>
      <c r="K99" s="1114"/>
      <c r="L99" s="1114"/>
      <c r="M99" s="1114"/>
      <c r="N99" s="1114"/>
      <c r="O99" s="1114"/>
      <c r="P99" s="1114"/>
      <c r="Q99" s="1114"/>
      <c r="R99" s="1115"/>
      <c r="S99" s="749"/>
      <c r="T99" s="1114" t="str">
        <f>Sprachen!H$199</f>
        <v xml:space="preserve"> Piani interrati</v>
      </c>
      <c r="U99" s="1114"/>
      <c r="V99" s="1114"/>
      <c r="W99" s="1114"/>
      <c r="X99" s="1114"/>
      <c r="Y99" s="1114"/>
      <c r="Z99" s="1114"/>
      <c r="AA99" s="1114"/>
      <c r="AB99" s="1114"/>
      <c r="AC99" s="1114"/>
      <c r="AD99" s="1114"/>
      <c r="AE99" s="1114"/>
      <c r="AF99" s="1114"/>
      <c r="AG99" s="1114"/>
      <c r="AH99" s="1114"/>
      <c r="AI99" s="1114"/>
      <c r="AJ99" s="1114"/>
      <c r="AK99" s="1114"/>
      <c r="AL99" s="1114"/>
      <c r="AM99" s="1114"/>
      <c r="AN99" s="1114"/>
      <c r="AO99" s="1114"/>
      <c r="AP99" s="1114"/>
      <c r="AQ99" s="1114"/>
      <c r="AR99" s="1114"/>
      <c r="AS99" s="1114"/>
      <c r="AT99" s="1114"/>
      <c r="AU99" s="1116"/>
    </row>
    <row r="100" spans="2:50" ht="15" customHeight="1" x14ac:dyDescent="0.2">
      <c r="B100" s="750" t="s">
        <v>270</v>
      </c>
      <c r="C100" s="1143" t="str">
        <f>Sprachen!H$182</f>
        <v>Superfici di piano:</v>
      </c>
      <c r="D100" s="1143"/>
      <c r="E100" s="1143"/>
      <c r="F100" s="1143"/>
      <c r="G100" s="1143"/>
      <c r="H100" s="1144"/>
      <c r="I100" s="1112" t="str">
        <f>Sprachen!H$193</f>
        <v>Superficie utile lorda</v>
      </c>
      <c r="J100" s="1113"/>
      <c r="K100" s="1113"/>
      <c r="L100" s="1113"/>
      <c r="M100" s="1113"/>
      <c r="N100" s="1113"/>
      <c r="O100" s="1113"/>
      <c r="P100" s="1113"/>
      <c r="Q100" s="1113"/>
      <c r="R100" s="1113"/>
      <c r="S100" s="1113"/>
      <c r="T100" s="1113"/>
      <c r="U100" s="1113"/>
      <c r="V100" s="1014"/>
      <c r="W100" s="1014"/>
      <c r="X100" s="1014"/>
      <c r="Y100" s="1135" t="str">
        <f>Sprachen!H$201</f>
        <v xml:space="preserve"> m² SUL</v>
      </c>
      <c r="Z100" s="1135"/>
      <c r="AA100" s="1135"/>
      <c r="AB100" s="1136"/>
      <c r="AC100" s="1112" t="str">
        <f>Sprachen!H$205</f>
        <v>Superficie di piano riscaldata</v>
      </c>
      <c r="AD100" s="1113"/>
      <c r="AE100" s="1113"/>
      <c r="AF100" s="1113"/>
      <c r="AG100" s="1113"/>
      <c r="AH100" s="1113"/>
      <c r="AI100" s="1113"/>
      <c r="AJ100" s="1113"/>
      <c r="AK100" s="1113"/>
      <c r="AL100" s="1113"/>
      <c r="AM100" s="1113"/>
      <c r="AN100" s="1113"/>
      <c r="AO100" s="1113"/>
      <c r="AP100" s="1014"/>
      <c r="AQ100" s="1014"/>
      <c r="AR100" s="1014"/>
      <c r="AS100" s="1135" t="str">
        <f>Sprachen!H$213</f>
        <v xml:space="preserve"> m² SUL</v>
      </c>
      <c r="AT100" s="1135"/>
      <c r="AU100" s="1165"/>
    </row>
    <row r="101" spans="2:50" ht="15" customHeight="1" x14ac:dyDescent="0.2">
      <c r="B101" s="751" t="s">
        <v>271</v>
      </c>
      <c r="C101" s="1080" t="str">
        <f>Sprachen!H$183</f>
        <v>Tipi di utilizzo:</v>
      </c>
      <c r="D101" s="1080"/>
      <c r="E101" s="1080"/>
      <c r="F101" s="1080"/>
      <c r="G101" s="1080"/>
      <c r="H101" s="1081"/>
      <c r="I101" s="752" t="s">
        <v>231</v>
      </c>
      <c r="J101" s="1129"/>
      <c r="K101" s="1129"/>
      <c r="L101" s="1129"/>
      <c r="M101" s="1129"/>
      <c r="N101" s="1129"/>
      <c r="O101" s="1130"/>
      <c r="P101" s="1131"/>
      <c r="Q101" s="1132"/>
      <c r="R101" s="1132"/>
      <c r="S101" s="1080" t="str">
        <f>Sprachen!H$197</f>
        <v xml:space="preserve"> m² SUL</v>
      </c>
      <c r="T101" s="1080"/>
      <c r="U101" s="1081"/>
      <c r="V101" s="752" t="s">
        <v>232</v>
      </c>
      <c r="W101" s="1129"/>
      <c r="X101" s="1129"/>
      <c r="Y101" s="1129"/>
      <c r="Z101" s="1129"/>
      <c r="AA101" s="1129"/>
      <c r="AB101" s="1130"/>
      <c r="AC101" s="1131"/>
      <c r="AD101" s="1132"/>
      <c r="AE101" s="1132"/>
      <c r="AF101" s="1133" t="str">
        <f>Sprachen!H$208</f>
        <v xml:space="preserve"> m² SUL</v>
      </c>
      <c r="AG101" s="1166"/>
      <c r="AH101" s="1167"/>
      <c r="AI101" s="752" t="s">
        <v>250</v>
      </c>
      <c r="AJ101" s="1129"/>
      <c r="AK101" s="1129"/>
      <c r="AL101" s="1129"/>
      <c r="AM101" s="1129"/>
      <c r="AN101" s="1129"/>
      <c r="AO101" s="1130"/>
      <c r="AP101" s="1131"/>
      <c r="AQ101" s="1132"/>
      <c r="AR101" s="1132"/>
      <c r="AS101" s="1133" t="str">
        <f>Sprachen!H$214</f>
        <v xml:space="preserve"> m² SUL</v>
      </c>
      <c r="AT101" s="1166"/>
      <c r="AU101" s="1171"/>
      <c r="AV101" s="632" t="e">
        <f ca="1">Eingabemeldung(Sprachen!$H$185,Sprachen!$H$184,J101)</f>
        <v>#NAME?</v>
      </c>
      <c r="AW101" s="632" t="e">
        <f ca="1">Eingabemeldung(Sprachen!$H$185,Sprachen!$H$184,W101)</f>
        <v>#NAME?</v>
      </c>
      <c r="AX101" s="632" t="e">
        <f ca="1">Eingabemeldung(Sprachen!$H$185,Sprachen!$H$184,AJ101)</f>
        <v>#NAME?</v>
      </c>
    </row>
    <row r="102" spans="2:50" ht="15" customHeight="1" x14ac:dyDescent="0.2">
      <c r="B102" s="744" t="s">
        <v>272</v>
      </c>
      <c r="C102" s="1114" t="str">
        <f>Sprachen!H$186</f>
        <v>Anno di costruzione:</v>
      </c>
      <c r="D102" s="1114"/>
      <c r="E102" s="1114"/>
      <c r="F102" s="1114"/>
      <c r="G102" s="1114"/>
      <c r="H102" s="1115"/>
      <c r="I102" s="1172"/>
      <c r="J102" s="1173"/>
      <c r="K102" s="1173"/>
      <c r="L102" s="1173"/>
      <c r="M102" s="1173"/>
      <c r="N102" s="1173"/>
      <c r="O102" s="1174"/>
      <c r="P102" s="753"/>
      <c r="Q102" s="745"/>
      <c r="R102" s="745"/>
      <c r="S102" s="745"/>
      <c r="T102" s="745"/>
      <c r="U102" s="745"/>
      <c r="V102" s="754"/>
      <c r="W102" s="745"/>
      <c r="X102" s="745"/>
      <c r="Y102" s="745"/>
      <c r="Z102" s="745"/>
      <c r="AA102" s="745"/>
      <c r="AB102" s="745"/>
      <c r="AC102" s="745"/>
      <c r="AD102" s="745"/>
      <c r="AE102" s="745"/>
      <c r="AF102" s="745"/>
      <c r="AG102" s="745"/>
      <c r="AH102" s="745"/>
      <c r="AI102" s="754"/>
      <c r="AJ102" s="745"/>
      <c r="AK102" s="745"/>
      <c r="AL102" s="745"/>
      <c r="AM102" s="745"/>
      <c r="AN102" s="745"/>
      <c r="AO102" s="745"/>
      <c r="AP102" s="745"/>
      <c r="AQ102" s="745"/>
      <c r="AR102" s="745"/>
      <c r="AS102" s="745"/>
      <c r="AT102" s="745"/>
      <c r="AU102" s="755"/>
    </row>
    <row r="103" spans="2:50" ht="15" customHeight="1" x14ac:dyDescent="0.2">
      <c r="B103" s="756"/>
      <c r="C103" s="1113" t="str">
        <f>Sprachen!H$187</f>
        <v>Risanam./ampliam.:</v>
      </c>
      <c r="D103" s="1113"/>
      <c r="E103" s="1113"/>
      <c r="F103" s="1113"/>
      <c r="G103" s="1113"/>
      <c r="H103" s="1142"/>
      <c r="I103" s="757" t="s">
        <v>231</v>
      </c>
      <c r="J103" s="1074"/>
      <c r="K103" s="1074"/>
      <c r="L103" s="1074"/>
      <c r="M103" s="1074"/>
      <c r="N103" s="1074"/>
      <c r="O103" s="1074"/>
      <c r="P103" s="1074"/>
      <c r="Q103" s="1074"/>
      <c r="R103" s="1074"/>
      <c r="S103" s="1074"/>
      <c r="T103" s="1074"/>
      <c r="U103" s="1075"/>
      <c r="V103" s="757" t="s">
        <v>232</v>
      </c>
      <c r="W103" s="1106"/>
      <c r="X103" s="1106"/>
      <c r="Y103" s="1106"/>
      <c r="Z103" s="1106"/>
      <c r="AA103" s="1106"/>
      <c r="AB103" s="1106"/>
      <c r="AC103" s="1106"/>
      <c r="AD103" s="1106"/>
      <c r="AE103" s="1106"/>
      <c r="AF103" s="1106"/>
      <c r="AG103" s="1106"/>
      <c r="AH103" s="1107"/>
      <c r="AI103" s="757" t="s">
        <v>250</v>
      </c>
      <c r="AJ103" s="1106"/>
      <c r="AK103" s="1106"/>
      <c r="AL103" s="1106"/>
      <c r="AM103" s="1106"/>
      <c r="AN103" s="1106"/>
      <c r="AO103" s="1106"/>
      <c r="AP103" s="1106"/>
      <c r="AQ103" s="1106"/>
      <c r="AR103" s="1106"/>
      <c r="AS103" s="1106"/>
      <c r="AT103" s="1106"/>
      <c r="AU103" s="1175"/>
      <c r="AV103" s="632" t="e">
        <f ca="1">Eingabemeldung(Sprachen!$H$189,Sprachen!$H$188,J103)</f>
        <v>#NAME?</v>
      </c>
      <c r="AW103" s="632" t="e">
        <f ca="1">Eingabemeldung(Sprachen!$H$189,Sprachen!$H$188,W103)</f>
        <v>#NAME?</v>
      </c>
      <c r="AX103" s="632" t="e">
        <f ca="1">Eingabemeldung(Sprachen!$H$189,Sprachen!$H$188,AJ103)</f>
        <v>#NAME?</v>
      </c>
    </row>
    <row r="104" spans="2:50" ht="15" customHeight="1" x14ac:dyDescent="0.2">
      <c r="B104" s="744" t="s">
        <v>273</v>
      </c>
      <c r="C104" s="1114" t="str">
        <f>Sprachen!H$190</f>
        <v>Tipo di involucro edilizio:</v>
      </c>
      <c r="D104" s="1114"/>
      <c r="E104" s="1114"/>
      <c r="F104" s="1114"/>
      <c r="G104" s="1114"/>
      <c r="H104" s="1115"/>
      <c r="I104" s="1108"/>
      <c r="J104" s="1109"/>
      <c r="K104" s="1109"/>
      <c r="L104" s="1109"/>
      <c r="M104" s="1109"/>
      <c r="N104" s="1109"/>
      <c r="O104" s="1109"/>
      <c r="P104" s="1109"/>
      <c r="Q104" s="1109"/>
      <c r="R104" s="1109"/>
      <c r="S104" s="1109"/>
      <c r="T104" s="1109"/>
      <c r="U104" s="1109"/>
      <c r="V104" s="1109"/>
      <c r="W104" s="1109"/>
      <c r="X104" s="1110"/>
      <c r="Y104" s="1117" t="str">
        <f>Sprachen!H$202</f>
        <v>Protezione solare:</v>
      </c>
      <c r="Z104" s="1114"/>
      <c r="AA104" s="1114"/>
      <c r="AB104" s="1114"/>
      <c r="AC104" s="1114"/>
      <c r="AD104" s="1115"/>
      <c r="AE104" s="1108"/>
      <c r="AF104" s="1109"/>
      <c r="AG104" s="1109"/>
      <c r="AH104" s="1109"/>
      <c r="AI104" s="1109"/>
      <c r="AJ104" s="1109"/>
      <c r="AK104" s="1109"/>
      <c r="AL104" s="1109"/>
      <c r="AM104" s="1109"/>
      <c r="AN104" s="1109"/>
      <c r="AO104" s="1109"/>
      <c r="AP104" s="1109"/>
      <c r="AQ104" s="1109"/>
      <c r="AR104" s="1109"/>
      <c r="AS104" s="1109"/>
      <c r="AT104" s="1109"/>
      <c r="AU104" s="1111"/>
    </row>
    <row r="105" spans="2:50" ht="15" customHeight="1" x14ac:dyDescent="0.2">
      <c r="B105" s="756" t="s">
        <v>274</v>
      </c>
      <c r="C105" s="1113" t="str">
        <f>Sprachen!H$191</f>
        <v>Valori U:</v>
      </c>
      <c r="D105" s="1113"/>
      <c r="E105" s="1113"/>
      <c r="F105" s="1113"/>
      <c r="G105" s="1113"/>
      <c r="H105" s="1142"/>
      <c r="I105" s="1112" t="str">
        <f>Sprachen!H$194</f>
        <v>Parete esterna</v>
      </c>
      <c r="J105" s="1113"/>
      <c r="K105" s="1113"/>
      <c r="L105" s="1113"/>
      <c r="M105" s="1113"/>
      <c r="N105" s="1113"/>
      <c r="O105" s="1105"/>
      <c r="P105" s="1105"/>
      <c r="Q105" s="758" t="s">
        <v>925</v>
      </c>
      <c r="R105" s="759"/>
      <c r="S105" s="1112" t="str">
        <f>Sprachen!H$198</f>
        <v xml:space="preserve"> Finestre</v>
      </c>
      <c r="T105" s="1113"/>
      <c r="U105" s="1113"/>
      <c r="V105" s="1113"/>
      <c r="W105" s="1105"/>
      <c r="X105" s="1105"/>
      <c r="Y105" s="758" t="s">
        <v>925</v>
      </c>
      <c r="Z105" s="760"/>
      <c r="AA105" s="1112" t="str">
        <f>Sprachen!H$203</f>
        <v xml:space="preserve"> Pavimento verso «non riscaldato»</v>
      </c>
      <c r="AB105" s="1113"/>
      <c r="AC105" s="1113"/>
      <c r="AD105" s="1113"/>
      <c r="AE105" s="1113"/>
      <c r="AF105" s="1113"/>
      <c r="AG105" s="1113"/>
      <c r="AH105" s="1113"/>
      <c r="AI105" s="1105"/>
      <c r="AJ105" s="1105"/>
      <c r="AK105" s="758" t="s">
        <v>925</v>
      </c>
      <c r="AL105" s="760"/>
      <c r="AM105" s="1112" t="str">
        <f>Sprachen!H$211</f>
        <v xml:space="preserve">Tetto
</v>
      </c>
      <c r="AN105" s="1113"/>
      <c r="AO105" s="1113"/>
      <c r="AP105" s="1113"/>
      <c r="AQ105" s="1113"/>
      <c r="AR105" s="1105"/>
      <c r="AS105" s="1105"/>
      <c r="AT105" s="758" t="s">
        <v>925</v>
      </c>
      <c r="AU105" s="761"/>
    </row>
    <row r="106" spans="2:50" ht="18" customHeight="1" x14ac:dyDescent="0.2">
      <c r="B106" s="741" t="str">
        <f>Sprachen!H$174</f>
        <v>Dati sugli impianti</v>
      </c>
      <c r="C106" s="742"/>
      <c r="D106" s="742"/>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742"/>
      <c r="AK106" s="742"/>
      <c r="AL106" s="742"/>
      <c r="AM106" s="742"/>
      <c r="AN106" s="742"/>
      <c r="AO106" s="742"/>
      <c r="AP106" s="742"/>
      <c r="AQ106" s="742"/>
      <c r="AR106" s="742"/>
      <c r="AS106" s="742"/>
      <c r="AT106" s="742"/>
      <c r="AU106" s="743"/>
    </row>
    <row r="107" spans="2:50" ht="25.5" customHeight="1" x14ac:dyDescent="0.2">
      <c r="B107" s="762" t="str">
        <f>Sprachen!H$175</f>
        <v>N°</v>
      </c>
      <c r="C107" s="763" t="str">
        <f>Sprachen!H$192</f>
        <v>Impianto</v>
      </c>
      <c r="D107" s="742"/>
      <c r="E107" s="742"/>
      <c r="F107" s="742"/>
      <c r="G107" s="742"/>
      <c r="H107" s="742"/>
      <c r="I107" s="742"/>
      <c r="J107" s="742"/>
      <c r="K107" s="742"/>
      <c r="L107" s="742"/>
      <c r="M107" s="742"/>
      <c r="N107" s="743"/>
      <c r="O107" s="1079" t="str">
        <f>Sprachen!H$196</f>
        <v>Dati tecnici</v>
      </c>
      <c r="P107" s="1080"/>
      <c r="Q107" s="1080"/>
      <c r="R107" s="1080"/>
      <c r="S107" s="1080"/>
      <c r="T107" s="1080"/>
      <c r="U107" s="1080"/>
      <c r="V107" s="1080"/>
      <c r="W107" s="1080"/>
      <c r="X107" s="1080"/>
      <c r="Y107" s="1080"/>
      <c r="Z107" s="1081"/>
      <c r="AA107" s="1082" t="str">
        <f>Sprachen!H$204</f>
        <v>Potenza [kW]</v>
      </c>
      <c r="AB107" s="1083"/>
      <c r="AC107" s="1084"/>
      <c r="AD107" s="1082" t="str">
        <f>Sprachen!H$206</f>
        <v>Ore di funzion. 
[h/a]</v>
      </c>
      <c r="AE107" s="1083"/>
      <c r="AF107" s="1085"/>
      <c r="AG107" s="1082" t="str">
        <f>Sprachen!H$207</f>
        <v>RdC</v>
      </c>
      <c r="AH107" s="1083"/>
      <c r="AI107" s="1086"/>
      <c r="AJ107" s="1087" t="str">
        <f>Sprachen!H$209</f>
        <v>Anno di costruzione</v>
      </c>
      <c r="AK107" s="1083"/>
      <c r="AL107" s="1088"/>
      <c r="AM107" s="1089" t="str">
        <f>Sprachen!H$210</f>
        <v>Stato</v>
      </c>
      <c r="AN107" s="1090"/>
      <c r="AO107" s="1091"/>
      <c r="AP107" s="1092" t="str">
        <f>Sprachen!H$212</f>
        <v>Obbligo di 
risanam.</v>
      </c>
      <c r="AQ107" s="1093"/>
      <c r="AR107" s="1094"/>
      <c r="AS107" s="1087" t="str">
        <f>Sprachen!H$215</f>
        <v>Schema (allegato)</v>
      </c>
      <c r="AT107" s="1085"/>
      <c r="AU107" s="1086"/>
    </row>
    <row r="108" spans="2:50" ht="13.5" customHeight="1" x14ac:dyDescent="0.2">
      <c r="B108" s="764" t="str">
        <f>Sprachen!H$176</f>
        <v>B.9  Impianti di produzione di energia</v>
      </c>
      <c r="C108" s="765"/>
      <c r="D108" s="745"/>
      <c r="E108" s="745"/>
      <c r="F108" s="745"/>
      <c r="G108" s="745"/>
      <c r="H108" s="745"/>
      <c r="I108" s="745"/>
      <c r="J108" s="745"/>
      <c r="K108" s="745"/>
      <c r="L108" s="745"/>
      <c r="M108" s="745"/>
      <c r="N108" s="755"/>
      <c r="O108" s="766"/>
      <c r="P108" s="767"/>
      <c r="Q108" s="767"/>
      <c r="R108" s="767"/>
      <c r="S108" s="767"/>
      <c r="T108" s="767"/>
      <c r="U108" s="767"/>
      <c r="V108" s="767"/>
      <c r="W108" s="767"/>
      <c r="X108" s="767"/>
      <c r="Y108" s="767"/>
      <c r="Z108" s="767"/>
      <c r="AA108" s="1095"/>
      <c r="AB108" s="1096"/>
      <c r="AC108" s="1097"/>
      <c r="AD108" s="1098"/>
      <c r="AE108" s="1099"/>
      <c r="AF108" s="1042"/>
      <c r="AG108" s="768"/>
      <c r="AH108" s="769"/>
      <c r="AI108" s="770"/>
      <c r="AJ108" s="1100"/>
      <c r="AK108" s="1101"/>
      <c r="AL108" s="1045"/>
      <c r="AM108" s="1102"/>
      <c r="AN108" s="1042"/>
      <c r="AO108" s="1047"/>
      <c r="AP108" s="1046"/>
      <c r="AQ108" s="1103"/>
      <c r="AR108" s="1104"/>
      <c r="AS108" s="1043"/>
      <c r="AT108" s="1042"/>
      <c r="AU108" s="1141"/>
    </row>
    <row r="109" spans="2:50" ht="13.5" customHeight="1" x14ac:dyDescent="0.2">
      <c r="B109" s="732"/>
      <c r="C109" s="1121"/>
      <c r="D109" s="1049"/>
      <c r="E109" s="1049"/>
      <c r="F109" s="1049"/>
      <c r="G109" s="1049"/>
      <c r="H109" s="1049"/>
      <c r="I109" s="1049"/>
      <c r="J109" s="1049"/>
      <c r="K109" s="1049"/>
      <c r="L109" s="1049"/>
      <c r="M109" s="1049"/>
      <c r="N109" s="1122"/>
      <c r="O109" s="1048"/>
      <c r="P109" s="1049"/>
      <c r="Q109" s="1049"/>
      <c r="R109" s="1049"/>
      <c r="S109" s="1049"/>
      <c r="T109" s="1049"/>
      <c r="U109" s="1049"/>
      <c r="V109" s="1049"/>
      <c r="W109" s="1049"/>
      <c r="X109" s="1049"/>
      <c r="Y109" s="1049"/>
      <c r="Z109" s="1050"/>
      <c r="AA109" s="1051"/>
      <c r="AB109" s="1052"/>
      <c r="AC109" s="1053"/>
      <c r="AD109" s="1054"/>
      <c r="AE109" s="1055"/>
      <c r="AF109" s="1056"/>
      <c r="AG109" s="1057"/>
      <c r="AH109" s="1058"/>
      <c r="AI109" s="1059"/>
      <c r="AJ109" s="1005"/>
      <c r="AK109" s="1006"/>
      <c r="AL109" s="1007"/>
      <c r="AM109" s="1008"/>
      <c r="AN109" s="1009"/>
      <c r="AO109" s="1010"/>
      <c r="AP109" s="1008"/>
      <c r="AQ109" s="1011"/>
      <c r="AR109" s="1012"/>
      <c r="AS109" s="1123"/>
      <c r="AT109" s="1124"/>
      <c r="AU109" s="1125"/>
    </row>
    <row r="110" spans="2:50" ht="13.5" customHeight="1" x14ac:dyDescent="0.2">
      <c r="B110" s="732"/>
      <c r="C110" s="1121"/>
      <c r="D110" s="1049"/>
      <c r="E110" s="1049"/>
      <c r="F110" s="1049"/>
      <c r="G110" s="1049"/>
      <c r="H110" s="1049"/>
      <c r="I110" s="1049"/>
      <c r="J110" s="1049"/>
      <c r="K110" s="1049"/>
      <c r="L110" s="1049"/>
      <c r="M110" s="1049"/>
      <c r="N110" s="1122"/>
      <c r="O110" s="1048"/>
      <c r="P110" s="1049"/>
      <c r="Q110" s="1049"/>
      <c r="R110" s="1049"/>
      <c r="S110" s="1049"/>
      <c r="T110" s="1049"/>
      <c r="U110" s="1049"/>
      <c r="V110" s="1049"/>
      <c r="W110" s="1049"/>
      <c r="X110" s="1049"/>
      <c r="Y110" s="1049"/>
      <c r="Z110" s="1050"/>
      <c r="AA110" s="1051"/>
      <c r="AB110" s="1052"/>
      <c r="AC110" s="1053"/>
      <c r="AD110" s="1054"/>
      <c r="AE110" s="1055"/>
      <c r="AF110" s="1056"/>
      <c r="AG110" s="1057"/>
      <c r="AH110" s="1058"/>
      <c r="AI110" s="1059"/>
      <c r="AJ110" s="1005"/>
      <c r="AK110" s="1006"/>
      <c r="AL110" s="1007"/>
      <c r="AM110" s="1008"/>
      <c r="AN110" s="1009"/>
      <c r="AO110" s="1010"/>
      <c r="AP110" s="1008"/>
      <c r="AQ110" s="1011"/>
      <c r="AR110" s="1012"/>
      <c r="AS110" s="1123"/>
      <c r="AT110" s="1124"/>
      <c r="AU110" s="1125"/>
    </row>
    <row r="111" spans="2:50" ht="13.5" customHeight="1" x14ac:dyDescent="0.2">
      <c r="B111" s="732"/>
      <c r="C111" s="1121"/>
      <c r="D111" s="1049"/>
      <c r="E111" s="1049"/>
      <c r="F111" s="1049"/>
      <c r="G111" s="1049"/>
      <c r="H111" s="1049"/>
      <c r="I111" s="1049"/>
      <c r="J111" s="1049"/>
      <c r="K111" s="1049"/>
      <c r="L111" s="1049"/>
      <c r="M111" s="1049"/>
      <c r="N111" s="1122"/>
      <c r="O111" s="1048"/>
      <c r="P111" s="1049"/>
      <c r="Q111" s="1049"/>
      <c r="R111" s="1049"/>
      <c r="S111" s="1049"/>
      <c r="T111" s="1049"/>
      <c r="U111" s="1049"/>
      <c r="V111" s="1049"/>
      <c r="W111" s="1049"/>
      <c r="X111" s="1049"/>
      <c r="Y111" s="1049"/>
      <c r="Z111" s="1050"/>
      <c r="AA111" s="1051"/>
      <c r="AB111" s="1052"/>
      <c r="AC111" s="1053"/>
      <c r="AD111" s="1054"/>
      <c r="AE111" s="1055"/>
      <c r="AF111" s="1056"/>
      <c r="AG111" s="1057"/>
      <c r="AH111" s="1058"/>
      <c r="AI111" s="1059"/>
      <c r="AJ111" s="1005"/>
      <c r="AK111" s="1006"/>
      <c r="AL111" s="1007"/>
      <c r="AM111" s="1008"/>
      <c r="AN111" s="1009"/>
      <c r="AO111" s="1010"/>
      <c r="AP111" s="1008"/>
      <c r="AQ111" s="1011"/>
      <c r="AR111" s="1012"/>
      <c r="AS111" s="1123"/>
      <c r="AT111" s="1124"/>
      <c r="AU111" s="1125"/>
    </row>
    <row r="112" spans="2:50" ht="13.5" customHeight="1" x14ac:dyDescent="0.2">
      <c r="B112" s="732"/>
      <c r="C112" s="1121"/>
      <c r="D112" s="1049"/>
      <c r="E112" s="1049"/>
      <c r="F112" s="1049"/>
      <c r="G112" s="1049"/>
      <c r="H112" s="1049"/>
      <c r="I112" s="1049"/>
      <c r="J112" s="1049"/>
      <c r="K112" s="1049"/>
      <c r="L112" s="1049"/>
      <c r="M112" s="1049"/>
      <c r="N112" s="1122"/>
      <c r="O112" s="1048"/>
      <c r="P112" s="1049"/>
      <c r="Q112" s="1049"/>
      <c r="R112" s="1049"/>
      <c r="S112" s="1049"/>
      <c r="T112" s="1049"/>
      <c r="U112" s="1049"/>
      <c r="V112" s="1049"/>
      <c r="W112" s="1049"/>
      <c r="X112" s="1049"/>
      <c r="Y112" s="1049"/>
      <c r="Z112" s="1050"/>
      <c r="AA112" s="1051"/>
      <c r="AB112" s="1052"/>
      <c r="AC112" s="1053"/>
      <c r="AD112" s="1054"/>
      <c r="AE112" s="1055"/>
      <c r="AF112" s="1056"/>
      <c r="AG112" s="1057"/>
      <c r="AH112" s="1058"/>
      <c r="AI112" s="1059"/>
      <c r="AJ112" s="1005"/>
      <c r="AK112" s="1006"/>
      <c r="AL112" s="1007"/>
      <c r="AM112" s="1008"/>
      <c r="AN112" s="1009"/>
      <c r="AO112" s="1010"/>
      <c r="AP112" s="1008"/>
      <c r="AQ112" s="1011"/>
      <c r="AR112" s="1012"/>
      <c r="AS112" s="1123"/>
      <c r="AT112" s="1124"/>
      <c r="AU112" s="1125"/>
    </row>
    <row r="113" spans="2:47" ht="13.5" customHeight="1" x14ac:dyDescent="0.2">
      <c r="B113" s="732"/>
      <c r="C113" s="1121"/>
      <c r="D113" s="1049"/>
      <c r="E113" s="1049"/>
      <c r="F113" s="1049"/>
      <c r="G113" s="1049"/>
      <c r="H113" s="1049"/>
      <c r="I113" s="1049"/>
      <c r="J113" s="1049"/>
      <c r="K113" s="1049"/>
      <c r="L113" s="1049"/>
      <c r="M113" s="1049"/>
      <c r="N113" s="1122"/>
      <c r="O113" s="1048"/>
      <c r="P113" s="1049"/>
      <c r="Q113" s="1049"/>
      <c r="R113" s="1049"/>
      <c r="S113" s="1049"/>
      <c r="T113" s="1049"/>
      <c r="U113" s="1049"/>
      <c r="V113" s="1049"/>
      <c r="W113" s="1049"/>
      <c r="X113" s="1049"/>
      <c r="Y113" s="1049"/>
      <c r="Z113" s="1050"/>
      <c r="AA113" s="1051"/>
      <c r="AB113" s="1052"/>
      <c r="AC113" s="1053"/>
      <c r="AD113" s="1054"/>
      <c r="AE113" s="1055"/>
      <c r="AF113" s="1056"/>
      <c r="AG113" s="1057"/>
      <c r="AH113" s="1058"/>
      <c r="AI113" s="1059"/>
      <c r="AJ113" s="1005"/>
      <c r="AK113" s="1006"/>
      <c r="AL113" s="1007"/>
      <c r="AM113" s="1008"/>
      <c r="AN113" s="1009"/>
      <c r="AO113" s="1010"/>
      <c r="AP113" s="1008"/>
      <c r="AQ113" s="1011"/>
      <c r="AR113" s="1012"/>
      <c r="AS113" s="1123"/>
      <c r="AT113" s="1124"/>
      <c r="AU113" s="1125"/>
    </row>
    <row r="114" spans="2:47" ht="13.5" customHeight="1" x14ac:dyDescent="0.2">
      <c r="B114" s="732"/>
      <c r="C114" s="1121"/>
      <c r="D114" s="1049"/>
      <c r="E114" s="1049"/>
      <c r="F114" s="1049"/>
      <c r="G114" s="1049"/>
      <c r="H114" s="1049"/>
      <c r="I114" s="1049"/>
      <c r="J114" s="1049"/>
      <c r="K114" s="1049"/>
      <c r="L114" s="1049"/>
      <c r="M114" s="1049"/>
      <c r="N114" s="1122"/>
      <c r="O114" s="1048"/>
      <c r="P114" s="1049"/>
      <c r="Q114" s="1049"/>
      <c r="R114" s="1049"/>
      <c r="S114" s="1049"/>
      <c r="T114" s="1049"/>
      <c r="U114" s="1049"/>
      <c r="V114" s="1049"/>
      <c r="W114" s="1049"/>
      <c r="X114" s="1049"/>
      <c r="Y114" s="1049"/>
      <c r="Z114" s="1050"/>
      <c r="AA114" s="1051"/>
      <c r="AB114" s="1052"/>
      <c r="AC114" s="1053"/>
      <c r="AD114" s="1054"/>
      <c r="AE114" s="1055"/>
      <c r="AF114" s="1056"/>
      <c r="AG114" s="1057"/>
      <c r="AH114" s="1058"/>
      <c r="AI114" s="1059"/>
      <c r="AJ114" s="1005"/>
      <c r="AK114" s="1006"/>
      <c r="AL114" s="1007"/>
      <c r="AM114" s="1008"/>
      <c r="AN114" s="1009"/>
      <c r="AO114" s="1010"/>
      <c r="AP114" s="1008"/>
      <c r="AQ114" s="1011"/>
      <c r="AR114" s="1012"/>
      <c r="AS114" s="1123"/>
      <c r="AT114" s="1124"/>
      <c r="AU114" s="1125"/>
    </row>
    <row r="115" spans="2:47" ht="4.5" customHeight="1" x14ac:dyDescent="0.2">
      <c r="B115" s="774"/>
      <c r="C115" s="775"/>
      <c r="D115" s="775"/>
      <c r="E115" s="775"/>
      <c r="F115" s="775"/>
      <c r="G115" s="775"/>
      <c r="H115" s="775"/>
      <c r="I115" s="775"/>
      <c r="J115" s="775"/>
      <c r="K115" s="775"/>
      <c r="L115" s="775"/>
      <c r="M115" s="775"/>
      <c r="N115" s="776"/>
      <c r="O115" s="774"/>
      <c r="P115" s="775"/>
      <c r="Q115" s="775"/>
      <c r="R115" s="775"/>
      <c r="S115" s="775"/>
      <c r="T115" s="775"/>
      <c r="U115" s="775"/>
      <c r="V115" s="775"/>
      <c r="W115" s="775"/>
      <c r="X115" s="775"/>
      <c r="Y115" s="775"/>
      <c r="Z115" s="775"/>
      <c r="AA115" s="777"/>
      <c r="AB115" s="775"/>
      <c r="AC115" s="778"/>
      <c r="AD115" s="1068"/>
      <c r="AE115" s="1069"/>
      <c r="AF115" s="1070"/>
      <c r="AG115" s="777"/>
      <c r="AH115" s="775"/>
      <c r="AI115" s="776"/>
      <c r="AJ115" s="1063"/>
      <c r="AK115" s="1064"/>
      <c r="AL115" s="1065"/>
      <c r="AM115" s="1071"/>
      <c r="AN115" s="1070"/>
      <c r="AO115" s="1072"/>
      <c r="AP115" s="779"/>
      <c r="AQ115" s="775"/>
      <c r="AR115" s="776"/>
      <c r="AS115" s="1063"/>
      <c r="AT115" s="1070"/>
      <c r="AU115" s="1162"/>
    </row>
    <row r="116" spans="2:47" ht="13.5" customHeight="1" x14ac:dyDescent="0.2">
      <c r="B116" s="764" t="str">
        <f>Sprachen!H$177</f>
        <v>B.10  Consumatori di energia tecnica impiantistica</v>
      </c>
      <c r="C116" s="780"/>
      <c r="D116" s="745"/>
      <c r="E116" s="745"/>
      <c r="F116" s="745"/>
      <c r="G116" s="745"/>
      <c r="H116" s="745"/>
      <c r="I116" s="745"/>
      <c r="J116" s="745"/>
      <c r="K116" s="745"/>
      <c r="L116" s="745"/>
      <c r="M116" s="745"/>
      <c r="N116" s="755"/>
      <c r="O116" s="766"/>
      <c r="P116" s="767"/>
      <c r="Q116" s="767"/>
      <c r="R116" s="767"/>
      <c r="S116" s="767"/>
      <c r="T116" s="767"/>
      <c r="U116" s="767"/>
      <c r="V116" s="767"/>
      <c r="W116" s="767"/>
      <c r="X116" s="767"/>
      <c r="Y116" s="767"/>
      <c r="Z116" s="767"/>
      <c r="AA116" s="781"/>
      <c r="AB116" s="767"/>
      <c r="AC116" s="772"/>
      <c r="AD116" s="1040"/>
      <c r="AE116" s="1041"/>
      <c r="AF116" s="1042"/>
      <c r="AG116" s="781"/>
      <c r="AH116" s="767"/>
      <c r="AI116" s="773"/>
      <c r="AJ116" s="1043"/>
      <c r="AK116" s="1044"/>
      <c r="AL116" s="1045"/>
      <c r="AM116" s="1046"/>
      <c r="AN116" s="1042"/>
      <c r="AO116" s="1047"/>
      <c r="AP116" s="771"/>
      <c r="AQ116" s="767"/>
      <c r="AR116" s="773"/>
      <c r="AS116" s="1043"/>
      <c r="AT116" s="1042"/>
      <c r="AU116" s="1141"/>
    </row>
    <row r="117" spans="2:47" ht="13.5" customHeight="1" x14ac:dyDescent="0.2">
      <c r="B117" s="732"/>
      <c r="C117" s="1121"/>
      <c r="D117" s="1049"/>
      <c r="E117" s="1049"/>
      <c r="F117" s="1049"/>
      <c r="G117" s="1049"/>
      <c r="H117" s="1049"/>
      <c r="I117" s="1049"/>
      <c r="J117" s="1049"/>
      <c r="K117" s="1049"/>
      <c r="L117" s="1049"/>
      <c r="M117" s="1049"/>
      <c r="N117" s="1122"/>
      <c r="O117" s="1048"/>
      <c r="P117" s="1049"/>
      <c r="Q117" s="1049"/>
      <c r="R117" s="1049"/>
      <c r="S117" s="1049"/>
      <c r="T117" s="1049"/>
      <c r="U117" s="1049"/>
      <c r="V117" s="1049"/>
      <c r="W117" s="1049"/>
      <c r="X117" s="1049"/>
      <c r="Y117" s="1049"/>
      <c r="Z117" s="1050"/>
      <c r="AA117" s="1051"/>
      <c r="AB117" s="1052"/>
      <c r="AC117" s="1053"/>
      <c r="AD117" s="1054"/>
      <c r="AE117" s="1055"/>
      <c r="AF117" s="1056"/>
      <c r="AG117" s="1057"/>
      <c r="AH117" s="1058"/>
      <c r="AI117" s="1059"/>
      <c r="AJ117" s="1005"/>
      <c r="AK117" s="1006"/>
      <c r="AL117" s="1007"/>
      <c r="AM117" s="1008"/>
      <c r="AN117" s="1009"/>
      <c r="AO117" s="1010"/>
      <c r="AP117" s="1008"/>
      <c r="AQ117" s="1011"/>
      <c r="AR117" s="1012"/>
      <c r="AS117" s="1123"/>
      <c r="AT117" s="1124"/>
      <c r="AU117" s="1125"/>
    </row>
    <row r="118" spans="2:47" ht="13.5" customHeight="1" x14ac:dyDescent="0.2">
      <c r="B118" s="732"/>
      <c r="C118" s="1121"/>
      <c r="D118" s="1049"/>
      <c r="E118" s="1049"/>
      <c r="F118" s="1049"/>
      <c r="G118" s="1049"/>
      <c r="H118" s="1049"/>
      <c r="I118" s="1049"/>
      <c r="J118" s="1049"/>
      <c r="K118" s="1049"/>
      <c r="L118" s="1049"/>
      <c r="M118" s="1049"/>
      <c r="N118" s="1122"/>
      <c r="O118" s="1048"/>
      <c r="P118" s="1049"/>
      <c r="Q118" s="1049"/>
      <c r="R118" s="1049"/>
      <c r="S118" s="1049"/>
      <c r="T118" s="1049"/>
      <c r="U118" s="1049"/>
      <c r="V118" s="1049"/>
      <c r="W118" s="1049"/>
      <c r="X118" s="1049"/>
      <c r="Y118" s="1049"/>
      <c r="Z118" s="1050"/>
      <c r="AA118" s="1051"/>
      <c r="AB118" s="1052"/>
      <c r="AC118" s="1053"/>
      <c r="AD118" s="1054"/>
      <c r="AE118" s="1055"/>
      <c r="AF118" s="1056"/>
      <c r="AG118" s="1057"/>
      <c r="AH118" s="1058"/>
      <c r="AI118" s="1059"/>
      <c r="AJ118" s="1005"/>
      <c r="AK118" s="1006"/>
      <c r="AL118" s="1007"/>
      <c r="AM118" s="1008"/>
      <c r="AN118" s="1009"/>
      <c r="AO118" s="1010"/>
      <c r="AP118" s="1008"/>
      <c r="AQ118" s="1011"/>
      <c r="AR118" s="1012"/>
      <c r="AS118" s="1123"/>
      <c r="AT118" s="1124"/>
      <c r="AU118" s="1125"/>
    </row>
    <row r="119" spans="2:47" ht="13.5" customHeight="1" x14ac:dyDescent="0.2">
      <c r="B119" s="732"/>
      <c r="C119" s="1121"/>
      <c r="D119" s="1049"/>
      <c r="E119" s="1049"/>
      <c r="F119" s="1049"/>
      <c r="G119" s="1049"/>
      <c r="H119" s="1049"/>
      <c r="I119" s="1049"/>
      <c r="J119" s="1049"/>
      <c r="K119" s="1049"/>
      <c r="L119" s="1049"/>
      <c r="M119" s="1049"/>
      <c r="N119" s="1122"/>
      <c r="O119" s="1048"/>
      <c r="P119" s="1049"/>
      <c r="Q119" s="1049"/>
      <c r="R119" s="1049"/>
      <c r="S119" s="1049"/>
      <c r="T119" s="1049"/>
      <c r="U119" s="1049"/>
      <c r="V119" s="1049"/>
      <c r="W119" s="1049"/>
      <c r="X119" s="1049"/>
      <c r="Y119" s="1049"/>
      <c r="Z119" s="1050"/>
      <c r="AA119" s="1051"/>
      <c r="AB119" s="1052"/>
      <c r="AC119" s="1053"/>
      <c r="AD119" s="1054"/>
      <c r="AE119" s="1055"/>
      <c r="AF119" s="1056"/>
      <c r="AG119" s="1057"/>
      <c r="AH119" s="1058"/>
      <c r="AI119" s="1059"/>
      <c r="AJ119" s="1005"/>
      <c r="AK119" s="1006"/>
      <c r="AL119" s="1007"/>
      <c r="AM119" s="1008"/>
      <c r="AN119" s="1009"/>
      <c r="AO119" s="1010"/>
      <c r="AP119" s="1008"/>
      <c r="AQ119" s="1011"/>
      <c r="AR119" s="1012"/>
      <c r="AS119" s="1123"/>
      <c r="AT119" s="1124"/>
      <c r="AU119" s="1125"/>
    </row>
    <row r="120" spans="2:47" ht="13.5" customHeight="1" x14ac:dyDescent="0.2">
      <c r="B120" s="732"/>
      <c r="C120" s="1121"/>
      <c r="D120" s="1049"/>
      <c r="E120" s="1049"/>
      <c r="F120" s="1049"/>
      <c r="G120" s="1049"/>
      <c r="H120" s="1049"/>
      <c r="I120" s="1049"/>
      <c r="J120" s="1049"/>
      <c r="K120" s="1049"/>
      <c r="L120" s="1049"/>
      <c r="M120" s="1049"/>
      <c r="N120" s="1122"/>
      <c r="O120" s="1048"/>
      <c r="P120" s="1049"/>
      <c r="Q120" s="1049"/>
      <c r="R120" s="1049"/>
      <c r="S120" s="1049"/>
      <c r="T120" s="1049"/>
      <c r="U120" s="1049"/>
      <c r="V120" s="1049"/>
      <c r="W120" s="1049"/>
      <c r="X120" s="1049"/>
      <c r="Y120" s="1049"/>
      <c r="Z120" s="1050"/>
      <c r="AA120" s="1051"/>
      <c r="AB120" s="1052"/>
      <c r="AC120" s="1053"/>
      <c r="AD120" s="1054"/>
      <c r="AE120" s="1055"/>
      <c r="AF120" s="1056"/>
      <c r="AG120" s="1057"/>
      <c r="AH120" s="1058"/>
      <c r="AI120" s="1059"/>
      <c r="AJ120" s="1005"/>
      <c r="AK120" s="1006"/>
      <c r="AL120" s="1007"/>
      <c r="AM120" s="1008"/>
      <c r="AN120" s="1009"/>
      <c r="AO120" s="1010"/>
      <c r="AP120" s="1008"/>
      <c r="AQ120" s="1011"/>
      <c r="AR120" s="1012"/>
      <c r="AS120" s="1123"/>
      <c r="AT120" s="1124"/>
      <c r="AU120" s="1125"/>
    </row>
    <row r="121" spans="2:47" ht="13.5" customHeight="1" x14ac:dyDescent="0.2">
      <c r="B121" s="732"/>
      <c r="C121" s="1121"/>
      <c r="D121" s="1049"/>
      <c r="E121" s="1049"/>
      <c r="F121" s="1049"/>
      <c r="G121" s="1049"/>
      <c r="H121" s="1049"/>
      <c r="I121" s="1049"/>
      <c r="J121" s="1049"/>
      <c r="K121" s="1049"/>
      <c r="L121" s="1049"/>
      <c r="M121" s="1049"/>
      <c r="N121" s="1122"/>
      <c r="O121" s="1048"/>
      <c r="P121" s="1049"/>
      <c r="Q121" s="1049"/>
      <c r="R121" s="1049"/>
      <c r="S121" s="1049"/>
      <c r="T121" s="1049"/>
      <c r="U121" s="1049"/>
      <c r="V121" s="1049"/>
      <c r="W121" s="1049"/>
      <c r="X121" s="1049"/>
      <c r="Y121" s="1049"/>
      <c r="Z121" s="1050"/>
      <c r="AA121" s="1051"/>
      <c r="AB121" s="1052"/>
      <c r="AC121" s="1053"/>
      <c r="AD121" s="1054"/>
      <c r="AE121" s="1055"/>
      <c r="AF121" s="1056"/>
      <c r="AG121" s="1057"/>
      <c r="AH121" s="1058"/>
      <c r="AI121" s="1059"/>
      <c r="AJ121" s="1005"/>
      <c r="AK121" s="1006"/>
      <c r="AL121" s="1007"/>
      <c r="AM121" s="1008"/>
      <c r="AN121" s="1009"/>
      <c r="AO121" s="1010"/>
      <c r="AP121" s="1008"/>
      <c r="AQ121" s="1011"/>
      <c r="AR121" s="1012"/>
      <c r="AS121" s="1123"/>
      <c r="AT121" s="1124"/>
      <c r="AU121" s="1125"/>
    </row>
    <row r="122" spans="2:47" ht="13.5" customHeight="1" x14ac:dyDescent="0.2">
      <c r="B122" s="732"/>
      <c r="C122" s="1121"/>
      <c r="D122" s="1049"/>
      <c r="E122" s="1049"/>
      <c r="F122" s="1049"/>
      <c r="G122" s="1049"/>
      <c r="H122" s="1049"/>
      <c r="I122" s="1049"/>
      <c r="J122" s="1049"/>
      <c r="K122" s="1049"/>
      <c r="L122" s="1049"/>
      <c r="M122" s="1049"/>
      <c r="N122" s="1122"/>
      <c r="O122" s="1048"/>
      <c r="P122" s="1049"/>
      <c r="Q122" s="1049"/>
      <c r="R122" s="1049"/>
      <c r="S122" s="1049"/>
      <c r="T122" s="1049"/>
      <c r="U122" s="1049"/>
      <c r="V122" s="1049"/>
      <c r="W122" s="1049"/>
      <c r="X122" s="1049"/>
      <c r="Y122" s="1049"/>
      <c r="Z122" s="1050"/>
      <c r="AA122" s="1051"/>
      <c r="AB122" s="1052"/>
      <c r="AC122" s="1053"/>
      <c r="AD122" s="1054"/>
      <c r="AE122" s="1055"/>
      <c r="AF122" s="1056"/>
      <c r="AG122" s="1057"/>
      <c r="AH122" s="1058"/>
      <c r="AI122" s="1059"/>
      <c r="AJ122" s="1005"/>
      <c r="AK122" s="1006"/>
      <c r="AL122" s="1007"/>
      <c r="AM122" s="1008"/>
      <c r="AN122" s="1009"/>
      <c r="AO122" s="1010"/>
      <c r="AP122" s="1008"/>
      <c r="AQ122" s="1011"/>
      <c r="AR122" s="1012"/>
      <c r="AS122" s="1123"/>
      <c r="AT122" s="1124"/>
      <c r="AU122" s="1125"/>
    </row>
    <row r="123" spans="2:47" ht="13.5" customHeight="1" x14ac:dyDescent="0.2">
      <c r="B123" s="732"/>
      <c r="C123" s="1121"/>
      <c r="D123" s="1049"/>
      <c r="E123" s="1049"/>
      <c r="F123" s="1049"/>
      <c r="G123" s="1049"/>
      <c r="H123" s="1049"/>
      <c r="I123" s="1049"/>
      <c r="J123" s="1049"/>
      <c r="K123" s="1049"/>
      <c r="L123" s="1049"/>
      <c r="M123" s="1049"/>
      <c r="N123" s="1122"/>
      <c r="O123" s="1048"/>
      <c r="P123" s="1049"/>
      <c r="Q123" s="1049"/>
      <c r="R123" s="1049"/>
      <c r="S123" s="1049"/>
      <c r="T123" s="1049"/>
      <c r="U123" s="1049"/>
      <c r="V123" s="1049"/>
      <c r="W123" s="1049"/>
      <c r="X123" s="1049"/>
      <c r="Y123" s="1049"/>
      <c r="Z123" s="1050"/>
      <c r="AA123" s="1051"/>
      <c r="AB123" s="1052"/>
      <c r="AC123" s="1053"/>
      <c r="AD123" s="1054"/>
      <c r="AE123" s="1055"/>
      <c r="AF123" s="1056"/>
      <c r="AG123" s="1057"/>
      <c r="AH123" s="1058"/>
      <c r="AI123" s="1059"/>
      <c r="AJ123" s="1005"/>
      <c r="AK123" s="1006"/>
      <c r="AL123" s="1007"/>
      <c r="AM123" s="1008"/>
      <c r="AN123" s="1009"/>
      <c r="AO123" s="1010"/>
      <c r="AP123" s="1008"/>
      <c r="AQ123" s="1011"/>
      <c r="AR123" s="1012"/>
      <c r="AS123" s="1123"/>
      <c r="AT123" s="1124"/>
      <c r="AU123" s="1125"/>
    </row>
    <row r="124" spans="2:47" ht="13.5" customHeight="1" x14ac:dyDescent="0.2">
      <c r="B124" s="732"/>
      <c r="C124" s="1121"/>
      <c r="D124" s="1049"/>
      <c r="E124" s="1049"/>
      <c r="F124" s="1049"/>
      <c r="G124" s="1049"/>
      <c r="H124" s="1049"/>
      <c r="I124" s="1049"/>
      <c r="J124" s="1049"/>
      <c r="K124" s="1049"/>
      <c r="L124" s="1049"/>
      <c r="M124" s="1049"/>
      <c r="N124" s="1122"/>
      <c r="O124" s="1048"/>
      <c r="P124" s="1049"/>
      <c r="Q124" s="1049"/>
      <c r="R124" s="1049"/>
      <c r="S124" s="1049"/>
      <c r="T124" s="1049"/>
      <c r="U124" s="1049"/>
      <c r="V124" s="1049"/>
      <c r="W124" s="1049"/>
      <c r="X124" s="1049"/>
      <c r="Y124" s="1049"/>
      <c r="Z124" s="1050"/>
      <c r="AA124" s="1051"/>
      <c r="AB124" s="1052"/>
      <c r="AC124" s="1053"/>
      <c r="AD124" s="1054"/>
      <c r="AE124" s="1055"/>
      <c r="AF124" s="1056"/>
      <c r="AG124" s="1057"/>
      <c r="AH124" s="1058"/>
      <c r="AI124" s="1059"/>
      <c r="AJ124" s="1005"/>
      <c r="AK124" s="1006"/>
      <c r="AL124" s="1007"/>
      <c r="AM124" s="1008"/>
      <c r="AN124" s="1009"/>
      <c r="AO124" s="1010"/>
      <c r="AP124" s="1008"/>
      <c r="AQ124" s="1011"/>
      <c r="AR124" s="1012"/>
      <c r="AS124" s="1123"/>
      <c r="AT124" s="1124"/>
      <c r="AU124" s="1125"/>
    </row>
    <row r="125" spans="2:47" ht="13.5" customHeight="1" x14ac:dyDescent="0.2">
      <c r="B125" s="732"/>
      <c r="C125" s="1121"/>
      <c r="D125" s="1049"/>
      <c r="E125" s="1049"/>
      <c r="F125" s="1049"/>
      <c r="G125" s="1049"/>
      <c r="H125" s="1049"/>
      <c r="I125" s="1049"/>
      <c r="J125" s="1049"/>
      <c r="K125" s="1049"/>
      <c r="L125" s="1049"/>
      <c r="M125" s="1049"/>
      <c r="N125" s="1122"/>
      <c r="O125" s="1048"/>
      <c r="P125" s="1049"/>
      <c r="Q125" s="1049"/>
      <c r="R125" s="1049"/>
      <c r="S125" s="1049"/>
      <c r="T125" s="1049"/>
      <c r="U125" s="1049"/>
      <c r="V125" s="1049"/>
      <c r="W125" s="1049"/>
      <c r="X125" s="1049"/>
      <c r="Y125" s="1049"/>
      <c r="Z125" s="1050"/>
      <c r="AA125" s="1051"/>
      <c r="AB125" s="1052"/>
      <c r="AC125" s="1053"/>
      <c r="AD125" s="1054"/>
      <c r="AE125" s="1055"/>
      <c r="AF125" s="1056"/>
      <c r="AG125" s="1057"/>
      <c r="AH125" s="1058"/>
      <c r="AI125" s="1059"/>
      <c r="AJ125" s="1005"/>
      <c r="AK125" s="1006"/>
      <c r="AL125" s="1007"/>
      <c r="AM125" s="1008"/>
      <c r="AN125" s="1009"/>
      <c r="AO125" s="1010"/>
      <c r="AP125" s="1008"/>
      <c r="AQ125" s="1011"/>
      <c r="AR125" s="1012"/>
      <c r="AS125" s="1123"/>
      <c r="AT125" s="1124"/>
      <c r="AU125" s="1125"/>
    </row>
    <row r="126" spans="2:47" ht="3.75" customHeight="1" x14ac:dyDescent="0.2">
      <c r="B126" s="782"/>
      <c r="C126" s="779"/>
      <c r="D126" s="775"/>
      <c r="E126" s="775"/>
      <c r="F126" s="775"/>
      <c r="G126" s="775"/>
      <c r="H126" s="775"/>
      <c r="I126" s="775"/>
      <c r="J126" s="775"/>
      <c r="K126" s="775"/>
      <c r="L126" s="775"/>
      <c r="M126" s="775"/>
      <c r="N126" s="776"/>
      <c r="O126" s="774"/>
      <c r="P126" s="775"/>
      <c r="Q126" s="775"/>
      <c r="R126" s="775"/>
      <c r="S126" s="775"/>
      <c r="T126" s="775"/>
      <c r="U126" s="775"/>
      <c r="V126" s="775"/>
      <c r="W126" s="775"/>
      <c r="X126" s="775"/>
      <c r="Y126" s="775"/>
      <c r="Z126" s="775"/>
      <c r="AA126" s="777"/>
      <c r="AB126" s="775"/>
      <c r="AC126" s="778"/>
      <c r="AD126" s="1060"/>
      <c r="AE126" s="1061"/>
      <c r="AF126" s="1062"/>
      <c r="AG126" s="784"/>
      <c r="AH126" s="783"/>
      <c r="AI126" s="785"/>
      <c r="AJ126" s="1063"/>
      <c r="AK126" s="1064"/>
      <c r="AL126" s="1065"/>
      <c r="AM126" s="1066"/>
      <c r="AN126" s="1062"/>
      <c r="AO126" s="1067"/>
      <c r="AP126" s="779"/>
      <c r="AQ126" s="775"/>
      <c r="AR126" s="776"/>
      <c r="AS126" s="1163"/>
      <c r="AT126" s="1062"/>
      <c r="AU126" s="1164"/>
    </row>
    <row r="127" spans="2:47" ht="13.5" customHeight="1" x14ac:dyDescent="0.2">
      <c r="B127" s="786" t="str">
        <f>Sprachen!H$178</f>
        <v>B.11  Consumatori di energia processi e produzione</v>
      </c>
      <c r="C127" s="780"/>
      <c r="D127" s="745"/>
      <c r="E127" s="745"/>
      <c r="F127" s="745"/>
      <c r="G127" s="745"/>
      <c r="H127" s="745"/>
      <c r="I127" s="745"/>
      <c r="J127" s="745"/>
      <c r="K127" s="745"/>
      <c r="L127" s="745"/>
      <c r="M127" s="745"/>
      <c r="N127" s="755"/>
      <c r="O127" s="766"/>
      <c r="P127" s="767"/>
      <c r="Q127" s="767"/>
      <c r="R127" s="767"/>
      <c r="S127" s="767"/>
      <c r="T127" s="767"/>
      <c r="U127" s="767"/>
      <c r="V127" s="767"/>
      <c r="W127" s="767"/>
      <c r="X127" s="767"/>
      <c r="Y127" s="767"/>
      <c r="Z127" s="767"/>
      <c r="AA127" s="781"/>
      <c r="AB127" s="767"/>
      <c r="AC127" s="772"/>
      <c r="AD127" s="1040"/>
      <c r="AE127" s="1041"/>
      <c r="AF127" s="1042"/>
      <c r="AG127" s="781"/>
      <c r="AH127" s="767"/>
      <c r="AI127" s="773"/>
      <c r="AJ127" s="1043"/>
      <c r="AK127" s="1044"/>
      <c r="AL127" s="1045"/>
      <c r="AM127" s="1046"/>
      <c r="AN127" s="1042"/>
      <c r="AO127" s="1047"/>
      <c r="AP127" s="771"/>
      <c r="AQ127" s="767"/>
      <c r="AR127" s="773"/>
      <c r="AS127" s="1043"/>
      <c r="AT127" s="1042"/>
      <c r="AU127" s="1141"/>
    </row>
    <row r="128" spans="2:47" ht="13.5" customHeight="1" x14ac:dyDescent="0.2">
      <c r="B128" s="732"/>
      <c r="C128" s="1121"/>
      <c r="D128" s="1049"/>
      <c r="E128" s="1049"/>
      <c r="F128" s="1049"/>
      <c r="G128" s="1049"/>
      <c r="H128" s="1049"/>
      <c r="I128" s="1049"/>
      <c r="J128" s="1049"/>
      <c r="K128" s="1049"/>
      <c r="L128" s="1049"/>
      <c r="M128" s="1049"/>
      <c r="N128" s="1122"/>
      <c r="O128" s="1048"/>
      <c r="P128" s="1049"/>
      <c r="Q128" s="1049"/>
      <c r="R128" s="1049"/>
      <c r="S128" s="1049"/>
      <c r="T128" s="1049"/>
      <c r="U128" s="1049"/>
      <c r="V128" s="1049"/>
      <c r="W128" s="1049"/>
      <c r="X128" s="1049"/>
      <c r="Y128" s="1049"/>
      <c r="Z128" s="1050"/>
      <c r="AA128" s="1051"/>
      <c r="AB128" s="1052"/>
      <c r="AC128" s="1053"/>
      <c r="AD128" s="1054"/>
      <c r="AE128" s="1055"/>
      <c r="AF128" s="1056"/>
      <c r="AG128" s="1057"/>
      <c r="AH128" s="1058"/>
      <c r="AI128" s="1059"/>
      <c r="AJ128" s="1005"/>
      <c r="AK128" s="1006"/>
      <c r="AL128" s="1007"/>
      <c r="AM128" s="1008"/>
      <c r="AN128" s="1009"/>
      <c r="AO128" s="1010"/>
      <c r="AP128" s="1008"/>
      <c r="AQ128" s="1011"/>
      <c r="AR128" s="1012"/>
      <c r="AS128" s="1123"/>
      <c r="AT128" s="1124"/>
      <c r="AU128" s="1125"/>
    </row>
    <row r="129" spans="2:47" ht="13.5" customHeight="1" x14ac:dyDescent="0.2">
      <c r="B129" s="732"/>
      <c r="C129" s="1121"/>
      <c r="D129" s="1049"/>
      <c r="E129" s="1049"/>
      <c r="F129" s="1049"/>
      <c r="G129" s="1049"/>
      <c r="H129" s="1049"/>
      <c r="I129" s="1049"/>
      <c r="J129" s="1049"/>
      <c r="K129" s="1049"/>
      <c r="L129" s="1049"/>
      <c r="M129" s="1049"/>
      <c r="N129" s="1122"/>
      <c r="O129" s="1048"/>
      <c r="P129" s="1049"/>
      <c r="Q129" s="1049"/>
      <c r="R129" s="1049"/>
      <c r="S129" s="1049"/>
      <c r="T129" s="1049"/>
      <c r="U129" s="1049"/>
      <c r="V129" s="1049"/>
      <c r="W129" s="1049"/>
      <c r="X129" s="1049"/>
      <c r="Y129" s="1049"/>
      <c r="Z129" s="1050"/>
      <c r="AA129" s="1051"/>
      <c r="AB129" s="1052"/>
      <c r="AC129" s="1053"/>
      <c r="AD129" s="1054"/>
      <c r="AE129" s="1055"/>
      <c r="AF129" s="1056"/>
      <c r="AG129" s="1057"/>
      <c r="AH129" s="1058"/>
      <c r="AI129" s="1059"/>
      <c r="AJ129" s="1005"/>
      <c r="AK129" s="1006"/>
      <c r="AL129" s="1007"/>
      <c r="AM129" s="1008"/>
      <c r="AN129" s="1009"/>
      <c r="AO129" s="1010"/>
      <c r="AP129" s="1008"/>
      <c r="AQ129" s="1011"/>
      <c r="AR129" s="1012"/>
      <c r="AS129" s="1123"/>
      <c r="AT129" s="1124"/>
      <c r="AU129" s="1125"/>
    </row>
    <row r="130" spans="2:47" ht="13.5" customHeight="1" x14ac:dyDescent="0.2">
      <c r="B130" s="732"/>
      <c r="C130" s="1121"/>
      <c r="D130" s="1049"/>
      <c r="E130" s="1049"/>
      <c r="F130" s="1049"/>
      <c r="G130" s="1049"/>
      <c r="H130" s="1049"/>
      <c r="I130" s="1049"/>
      <c r="J130" s="1049"/>
      <c r="K130" s="1049"/>
      <c r="L130" s="1049"/>
      <c r="M130" s="1049"/>
      <c r="N130" s="1122"/>
      <c r="O130" s="1048"/>
      <c r="P130" s="1049"/>
      <c r="Q130" s="1049"/>
      <c r="R130" s="1049"/>
      <c r="S130" s="1049"/>
      <c r="T130" s="1049"/>
      <c r="U130" s="1049"/>
      <c r="V130" s="1049"/>
      <c r="W130" s="1049"/>
      <c r="X130" s="1049"/>
      <c r="Y130" s="1049"/>
      <c r="Z130" s="1050"/>
      <c r="AA130" s="1051"/>
      <c r="AB130" s="1052"/>
      <c r="AC130" s="1053"/>
      <c r="AD130" s="1054"/>
      <c r="AE130" s="1055"/>
      <c r="AF130" s="1056"/>
      <c r="AG130" s="1057"/>
      <c r="AH130" s="1058"/>
      <c r="AI130" s="1059"/>
      <c r="AJ130" s="1005"/>
      <c r="AK130" s="1006"/>
      <c r="AL130" s="1007"/>
      <c r="AM130" s="1008"/>
      <c r="AN130" s="1009"/>
      <c r="AO130" s="1010"/>
      <c r="AP130" s="1008"/>
      <c r="AQ130" s="1011"/>
      <c r="AR130" s="1012"/>
      <c r="AS130" s="1123"/>
      <c r="AT130" s="1124"/>
      <c r="AU130" s="1125"/>
    </row>
    <row r="131" spans="2:47" ht="13.5" customHeight="1" x14ac:dyDescent="0.2">
      <c r="B131" s="732"/>
      <c r="C131" s="1121"/>
      <c r="D131" s="1049"/>
      <c r="E131" s="1049"/>
      <c r="F131" s="1049"/>
      <c r="G131" s="1049"/>
      <c r="H131" s="1049"/>
      <c r="I131" s="1049"/>
      <c r="J131" s="1049"/>
      <c r="K131" s="1049"/>
      <c r="L131" s="1049"/>
      <c r="M131" s="1049"/>
      <c r="N131" s="1122"/>
      <c r="O131" s="1048"/>
      <c r="P131" s="1049"/>
      <c r="Q131" s="1049"/>
      <c r="R131" s="1049"/>
      <c r="S131" s="1049"/>
      <c r="T131" s="1049"/>
      <c r="U131" s="1049"/>
      <c r="V131" s="1049"/>
      <c r="W131" s="1049"/>
      <c r="X131" s="1049"/>
      <c r="Y131" s="1049"/>
      <c r="Z131" s="1050"/>
      <c r="AA131" s="1051"/>
      <c r="AB131" s="1052"/>
      <c r="AC131" s="1053"/>
      <c r="AD131" s="1054"/>
      <c r="AE131" s="1055"/>
      <c r="AF131" s="1056"/>
      <c r="AG131" s="1057"/>
      <c r="AH131" s="1058"/>
      <c r="AI131" s="1059"/>
      <c r="AJ131" s="1005"/>
      <c r="AK131" s="1006"/>
      <c r="AL131" s="1007"/>
      <c r="AM131" s="1008"/>
      <c r="AN131" s="1009"/>
      <c r="AO131" s="1010"/>
      <c r="AP131" s="1008"/>
      <c r="AQ131" s="1011"/>
      <c r="AR131" s="1012"/>
      <c r="AS131" s="1123"/>
      <c r="AT131" s="1124"/>
      <c r="AU131" s="1125"/>
    </row>
    <row r="132" spans="2:47" ht="13.5" customHeight="1" x14ac:dyDescent="0.2">
      <c r="B132" s="732"/>
      <c r="C132" s="1121"/>
      <c r="D132" s="1049"/>
      <c r="E132" s="1049"/>
      <c r="F132" s="1049"/>
      <c r="G132" s="1049"/>
      <c r="H132" s="1049"/>
      <c r="I132" s="1049"/>
      <c r="J132" s="1049"/>
      <c r="K132" s="1049"/>
      <c r="L132" s="1049"/>
      <c r="M132" s="1049"/>
      <c r="N132" s="1122"/>
      <c r="O132" s="1048"/>
      <c r="P132" s="1049"/>
      <c r="Q132" s="1049"/>
      <c r="R132" s="1049"/>
      <c r="S132" s="1049"/>
      <c r="T132" s="1049"/>
      <c r="U132" s="1049"/>
      <c r="V132" s="1049"/>
      <c r="W132" s="1049"/>
      <c r="X132" s="1049"/>
      <c r="Y132" s="1049"/>
      <c r="Z132" s="1050"/>
      <c r="AA132" s="1051"/>
      <c r="AB132" s="1052"/>
      <c r="AC132" s="1053"/>
      <c r="AD132" s="1054"/>
      <c r="AE132" s="1055"/>
      <c r="AF132" s="1056"/>
      <c r="AG132" s="1057"/>
      <c r="AH132" s="1058"/>
      <c r="AI132" s="1059"/>
      <c r="AJ132" s="1005"/>
      <c r="AK132" s="1006"/>
      <c r="AL132" s="1007"/>
      <c r="AM132" s="1008"/>
      <c r="AN132" s="1009"/>
      <c r="AO132" s="1010"/>
      <c r="AP132" s="1008"/>
      <c r="AQ132" s="1011"/>
      <c r="AR132" s="1012"/>
      <c r="AS132" s="1123"/>
      <c r="AT132" s="1124"/>
      <c r="AU132" s="1125"/>
    </row>
    <row r="133" spans="2:47" ht="13.5" customHeight="1" x14ac:dyDescent="0.2">
      <c r="B133" s="732"/>
      <c r="C133" s="1121"/>
      <c r="D133" s="1049"/>
      <c r="E133" s="1049"/>
      <c r="F133" s="1049"/>
      <c r="G133" s="1049"/>
      <c r="H133" s="1049"/>
      <c r="I133" s="1049"/>
      <c r="J133" s="1049"/>
      <c r="K133" s="1049"/>
      <c r="L133" s="1049"/>
      <c r="M133" s="1049"/>
      <c r="N133" s="1122"/>
      <c r="O133" s="1048"/>
      <c r="P133" s="1049"/>
      <c r="Q133" s="1049"/>
      <c r="R133" s="1049"/>
      <c r="S133" s="1049"/>
      <c r="T133" s="1049"/>
      <c r="U133" s="1049"/>
      <c r="V133" s="1049"/>
      <c r="W133" s="1049"/>
      <c r="X133" s="1049"/>
      <c r="Y133" s="1049"/>
      <c r="Z133" s="1050"/>
      <c r="AA133" s="1051"/>
      <c r="AB133" s="1052"/>
      <c r="AC133" s="1053"/>
      <c r="AD133" s="1054"/>
      <c r="AE133" s="1055"/>
      <c r="AF133" s="1056"/>
      <c r="AG133" s="1057"/>
      <c r="AH133" s="1058"/>
      <c r="AI133" s="1059"/>
      <c r="AJ133" s="1005"/>
      <c r="AK133" s="1006"/>
      <c r="AL133" s="1007"/>
      <c r="AM133" s="1008"/>
      <c r="AN133" s="1009"/>
      <c r="AO133" s="1010"/>
      <c r="AP133" s="1008"/>
      <c r="AQ133" s="1011"/>
      <c r="AR133" s="1012"/>
      <c r="AS133" s="1123"/>
      <c r="AT133" s="1124"/>
      <c r="AU133" s="1125"/>
    </row>
    <row r="134" spans="2:47" ht="13.5" customHeight="1" x14ac:dyDescent="0.2">
      <c r="B134" s="732"/>
      <c r="C134" s="1121"/>
      <c r="D134" s="1049"/>
      <c r="E134" s="1049"/>
      <c r="F134" s="1049"/>
      <c r="G134" s="1049"/>
      <c r="H134" s="1049"/>
      <c r="I134" s="1049"/>
      <c r="J134" s="1049"/>
      <c r="K134" s="1049"/>
      <c r="L134" s="1049"/>
      <c r="M134" s="1049"/>
      <c r="N134" s="1122"/>
      <c r="O134" s="1048"/>
      <c r="P134" s="1049"/>
      <c r="Q134" s="1049"/>
      <c r="R134" s="1049"/>
      <c r="S134" s="1049"/>
      <c r="T134" s="1049"/>
      <c r="U134" s="1049"/>
      <c r="V134" s="1049"/>
      <c r="W134" s="1049"/>
      <c r="X134" s="1049"/>
      <c r="Y134" s="1049"/>
      <c r="Z134" s="1050"/>
      <c r="AA134" s="1051"/>
      <c r="AB134" s="1052"/>
      <c r="AC134" s="1053"/>
      <c r="AD134" s="1054"/>
      <c r="AE134" s="1055"/>
      <c r="AF134" s="1056"/>
      <c r="AG134" s="1057"/>
      <c r="AH134" s="1058"/>
      <c r="AI134" s="1059"/>
      <c r="AJ134" s="1005"/>
      <c r="AK134" s="1006"/>
      <c r="AL134" s="1007"/>
      <c r="AM134" s="1008"/>
      <c r="AN134" s="1009"/>
      <c r="AO134" s="1010"/>
      <c r="AP134" s="1008"/>
      <c r="AQ134" s="1011"/>
      <c r="AR134" s="1012"/>
      <c r="AS134" s="1123"/>
      <c r="AT134" s="1124"/>
      <c r="AU134" s="1125"/>
    </row>
    <row r="135" spans="2:47" ht="13.5" customHeight="1" x14ac:dyDescent="0.2">
      <c r="B135" s="787"/>
      <c r="C135" s="1183"/>
      <c r="D135" s="1074"/>
      <c r="E135" s="1074"/>
      <c r="F135" s="1074"/>
      <c r="G135" s="1074"/>
      <c r="H135" s="1074"/>
      <c r="I135" s="1074"/>
      <c r="J135" s="1074"/>
      <c r="K135" s="1074"/>
      <c r="L135" s="1074"/>
      <c r="M135" s="1074"/>
      <c r="N135" s="1184"/>
      <c r="O135" s="1073"/>
      <c r="P135" s="1074"/>
      <c r="Q135" s="1074"/>
      <c r="R135" s="1074"/>
      <c r="S135" s="1074"/>
      <c r="T135" s="1074"/>
      <c r="U135" s="1074"/>
      <c r="V135" s="1074"/>
      <c r="W135" s="1074"/>
      <c r="X135" s="1074"/>
      <c r="Y135" s="1074"/>
      <c r="Z135" s="1075"/>
      <c r="AA135" s="1076"/>
      <c r="AB135" s="1077"/>
      <c r="AC135" s="1078"/>
      <c r="AD135" s="1013"/>
      <c r="AE135" s="1014"/>
      <c r="AF135" s="1015"/>
      <c r="AG135" s="1016"/>
      <c r="AH135" s="1017"/>
      <c r="AI135" s="1018"/>
      <c r="AJ135" s="1019"/>
      <c r="AK135" s="1020"/>
      <c r="AL135" s="1021"/>
      <c r="AM135" s="1022"/>
      <c r="AN135" s="1023"/>
      <c r="AO135" s="1024"/>
      <c r="AP135" s="1022"/>
      <c r="AQ135" s="1025"/>
      <c r="AR135" s="1026"/>
      <c r="AS135" s="1118"/>
      <c r="AT135" s="1119"/>
      <c r="AU135" s="1120"/>
    </row>
    <row r="136" spans="2:47" ht="13.5" customHeight="1" x14ac:dyDescent="0.2">
      <c r="B136" s="826"/>
      <c r="C136" s="827"/>
      <c r="D136" s="827"/>
      <c r="E136" s="827"/>
      <c r="F136" s="827"/>
      <c r="G136" s="827"/>
      <c r="H136" s="827"/>
      <c r="I136" s="827"/>
      <c r="J136" s="827"/>
      <c r="K136" s="827"/>
      <c r="L136" s="827"/>
      <c r="M136" s="827"/>
      <c r="N136" s="827"/>
      <c r="O136" s="827"/>
      <c r="P136" s="827"/>
      <c r="Q136" s="827"/>
      <c r="R136" s="827"/>
      <c r="S136" s="827"/>
      <c r="T136" s="827"/>
      <c r="U136" s="827"/>
      <c r="V136" s="827"/>
      <c r="W136" s="827"/>
      <c r="X136" s="827"/>
      <c r="Y136" s="827"/>
      <c r="Z136" s="827"/>
      <c r="AA136" s="828"/>
      <c r="AB136" s="828"/>
      <c r="AC136" s="828"/>
      <c r="AD136" s="829"/>
      <c r="AE136" s="829"/>
      <c r="AF136" s="830"/>
      <c r="AG136" s="831"/>
      <c r="AH136" s="831"/>
      <c r="AI136" s="831"/>
      <c r="AJ136" s="655"/>
      <c r="AK136" s="655"/>
      <c r="AL136" s="832"/>
      <c r="AM136" s="833"/>
      <c r="AN136" s="834"/>
      <c r="AO136" s="834"/>
      <c r="AP136" s="833"/>
      <c r="AQ136" s="833"/>
      <c r="AR136" s="833"/>
      <c r="AS136" s="833"/>
      <c r="AT136" s="835"/>
      <c r="AU136" s="835"/>
    </row>
    <row r="137" spans="2:47" ht="15" customHeight="1" x14ac:dyDescent="0.2">
      <c r="B137" s="733" t="str">
        <f>Sprachen!H$171</f>
        <v xml:space="preserve">Formulario B </v>
      </c>
      <c r="C137" s="734"/>
      <c r="D137" s="734"/>
      <c r="E137" s="734"/>
      <c r="F137" s="734"/>
      <c r="G137" s="734"/>
      <c r="H137" s="734"/>
      <c r="I137" s="734"/>
      <c r="J137" s="734"/>
      <c r="K137" s="734"/>
      <c r="L137" s="734"/>
      <c r="M137" s="734"/>
      <c r="N137" s="734"/>
      <c r="O137" s="734"/>
      <c r="P137" s="734"/>
      <c r="Q137" s="734"/>
      <c r="R137" s="734"/>
      <c r="S137" s="734"/>
      <c r="T137" s="734"/>
      <c r="U137" s="734"/>
      <c r="V137" s="734"/>
      <c r="W137" s="734"/>
      <c r="X137" s="734"/>
      <c r="Y137" s="734"/>
      <c r="Z137" s="734"/>
      <c r="AA137" s="734"/>
      <c r="AB137" s="734"/>
      <c r="AC137" s="734"/>
      <c r="AD137" s="734"/>
      <c r="AE137" s="734"/>
      <c r="AF137" s="734"/>
      <c r="AG137" s="734"/>
      <c r="AH137" s="735"/>
      <c r="AI137" s="735"/>
      <c r="AJ137" s="735"/>
      <c r="AK137" s="735"/>
      <c r="AL137" s="735"/>
      <c r="AM137" s="735"/>
      <c r="AN137" s="735"/>
      <c r="AO137" s="735"/>
      <c r="AP137" s="735"/>
      <c r="AQ137" s="735"/>
      <c r="AR137" s="735"/>
      <c r="AS137" s="735"/>
      <c r="AT137" s="735"/>
      <c r="AU137" s="736" t="str">
        <f>IF(Frontespizio!$G$13="","",Frontespizio!$G$13)</f>
        <v/>
      </c>
    </row>
    <row r="138" spans="2:47" ht="15" customHeight="1" x14ac:dyDescent="0.2">
      <c r="B138" s="733" t="str">
        <f>CONCATENATE(Sprachen!H$172," ",I142)</f>
        <v xml:space="preserve">Indicazioni su edifici ed impianti tecnici 4 / </v>
      </c>
      <c r="C138" s="737"/>
      <c r="D138" s="734"/>
      <c r="E138" s="738"/>
      <c r="F138" s="734"/>
      <c r="G138" s="734"/>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3"/>
      <c r="AL138" s="733"/>
      <c r="AM138" s="733"/>
      <c r="AN138" s="733"/>
      <c r="AO138" s="733"/>
      <c r="AP138" s="733"/>
      <c r="AQ138" s="733"/>
      <c r="AR138" s="733"/>
      <c r="AS138" s="733"/>
      <c r="AT138" s="733"/>
      <c r="AU138" s="736" t="str">
        <f>IF(Frontespizio!$G$26="","",Frontespizio!$G$26)</f>
        <v/>
      </c>
    </row>
    <row r="139" spans="2:47" ht="6" hidden="1" customHeight="1" x14ac:dyDescent="0.2">
      <c r="B139" s="739"/>
      <c r="C139" s="740"/>
      <c r="D139" s="740"/>
      <c r="E139" s="740"/>
      <c r="F139" s="740"/>
      <c r="G139" s="740"/>
      <c r="H139" s="740"/>
      <c r="I139" s="740"/>
      <c r="J139" s="740"/>
      <c r="K139" s="740"/>
      <c r="L139" s="740"/>
      <c r="M139" s="740"/>
      <c r="N139" s="740"/>
      <c r="O139" s="740"/>
      <c r="P139" s="740"/>
      <c r="Q139" s="740"/>
      <c r="R139" s="740"/>
      <c r="S139" s="740"/>
      <c r="T139" s="740"/>
      <c r="U139" s="740"/>
      <c r="V139" s="740"/>
      <c r="W139" s="740"/>
      <c r="X139" s="740"/>
      <c r="Y139" s="740"/>
      <c r="Z139" s="740"/>
      <c r="AA139" s="740"/>
      <c r="AB139" s="740"/>
      <c r="AC139" s="740"/>
      <c r="AD139" s="740"/>
      <c r="AE139" s="740"/>
      <c r="AF139" s="740"/>
      <c r="AG139" s="740"/>
      <c r="AH139" s="740"/>
      <c r="AI139" s="740"/>
      <c r="AJ139" s="740"/>
      <c r="AK139" s="740"/>
      <c r="AL139" s="740"/>
      <c r="AM139" s="740"/>
      <c r="AN139" s="740"/>
      <c r="AO139" s="740"/>
      <c r="AP139" s="740"/>
      <c r="AQ139" s="740"/>
      <c r="AR139" s="740"/>
      <c r="AS139" s="740"/>
      <c r="AT139" s="740"/>
      <c r="AU139" s="740"/>
    </row>
    <row r="140" spans="2:47" ht="4.5" customHeight="1" x14ac:dyDescent="0.2">
      <c r="B140" s="734"/>
      <c r="C140" s="734"/>
      <c r="D140" s="734"/>
      <c r="E140" s="734"/>
      <c r="F140" s="734"/>
      <c r="G140" s="734"/>
      <c r="H140" s="734"/>
      <c r="I140" s="734"/>
      <c r="J140" s="734"/>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4"/>
      <c r="AK140" s="734"/>
      <c r="AL140" s="734"/>
      <c r="AM140" s="734"/>
      <c r="AN140" s="734"/>
      <c r="AO140" s="734"/>
      <c r="AP140" s="734"/>
      <c r="AQ140" s="734"/>
      <c r="AR140" s="734"/>
      <c r="AS140" s="734"/>
      <c r="AT140" s="734"/>
      <c r="AU140" s="734"/>
    </row>
    <row r="141" spans="2:47" ht="18" customHeight="1" x14ac:dyDescent="0.2">
      <c r="B141" s="1168" t="str">
        <f>Sprachen!H$173</f>
        <v>Dati sull’edificio</v>
      </c>
      <c r="C141" s="1169"/>
      <c r="D141" s="1169"/>
      <c r="E141" s="1169"/>
      <c r="F141" s="1169"/>
      <c r="G141" s="1169"/>
      <c r="H141" s="1169"/>
      <c r="I141" s="1169"/>
      <c r="J141" s="1169"/>
      <c r="K141" s="1169"/>
      <c r="L141" s="1169"/>
      <c r="M141" s="1169"/>
      <c r="N141" s="1169"/>
      <c r="O141" s="1169"/>
      <c r="P141" s="1169"/>
      <c r="Q141" s="1169"/>
      <c r="R141" s="1169"/>
      <c r="S141" s="1169"/>
      <c r="T141" s="1169"/>
      <c r="U141" s="1169"/>
      <c r="V141" s="1169"/>
      <c r="W141" s="1169"/>
      <c r="X141" s="1169"/>
      <c r="Y141" s="1169"/>
      <c r="Z141" s="1169"/>
      <c r="AA141" s="1169"/>
      <c r="AB141" s="1169"/>
      <c r="AC141" s="1169"/>
      <c r="AD141" s="1169"/>
      <c r="AE141" s="1169"/>
      <c r="AF141" s="1169"/>
      <c r="AG141" s="1169"/>
      <c r="AH141" s="1169"/>
      <c r="AI141" s="1169"/>
      <c r="AJ141" s="1169"/>
      <c r="AK141" s="1169"/>
      <c r="AL141" s="1169"/>
      <c r="AM141" s="1169"/>
      <c r="AN141" s="1169"/>
      <c r="AO141" s="1169"/>
      <c r="AP141" s="1169"/>
      <c r="AQ141" s="1169"/>
      <c r="AR141" s="1169"/>
      <c r="AS141" s="1169"/>
      <c r="AT141" s="1169"/>
      <c r="AU141" s="1170"/>
    </row>
    <row r="142" spans="2:47" ht="15" customHeight="1" x14ac:dyDescent="0.2">
      <c r="B142" s="744" t="s">
        <v>267</v>
      </c>
      <c r="C142" s="1114" t="str">
        <f>Sprachen!H$179</f>
        <v>N° edificio:</v>
      </c>
      <c r="D142" s="1114"/>
      <c r="E142" s="1114"/>
      <c r="F142" s="1114"/>
      <c r="G142" s="1114"/>
      <c r="H142" s="1114"/>
      <c r="I142" s="1185" t="str">
        <f>CONCATENATE("4 / ",'Formulario A'!$F$15)</f>
        <v xml:space="preserve">4 / </v>
      </c>
      <c r="J142" s="1186"/>
      <c r="K142" s="745"/>
      <c r="L142" s="745"/>
      <c r="M142" s="745"/>
      <c r="N142" s="745"/>
      <c r="O142" s="745"/>
      <c r="P142" s="745"/>
      <c r="Q142" s="745"/>
      <c r="R142" s="745"/>
      <c r="S142" s="745"/>
      <c r="T142" s="745"/>
      <c r="U142" s="745"/>
      <c r="V142" s="745"/>
      <c r="W142" s="745"/>
      <c r="X142" s="745"/>
      <c r="Y142" s="745"/>
      <c r="Z142" s="745"/>
      <c r="AA142" s="745"/>
      <c r="AB142" s="745"/>
      <c r="AC142" s="745"/>
      <c r="AD142" s="745"/>
      <c r="AE142" s="745"/>
      <c r="AF142" s="745"/>
      <c r="AG142" s="745"/>
      <c r="AH142" s="745"/>
      <c r="AI142" s="745"/>
      <c r="AJ142" s="746"/>
      <c r="AK142" s="746"/>
      <c r="AL142" s="746"/>
      <c r="AM142" s="746"/>
      <c r="AN142" s="746"/>
      <c r="AO142" s="746"/>
      <c r="AP142" s="746"/>
      <c r="AQ142" s="746"/>
      <c r="AR142" s="746"/>
      <c r="AS142" s="746"/>
      <c r="AT142" s="746"/>
      <c r="AU142" s="747"/>
    </row>
    <row r="143" spans="2:47" ht="15" customHeight="1" x14ac:dyDescent="0.2">
      <c r="B143" s="748" t="s">
        <v>268</v>
      </c>
      <c r="C143" s="1113" t="str">
        <f>Sprachen!H$180</f>
        <v>Denominazione edificio:</v>
      </c>
      <c r="D143" s="1113"/>
      <c r="E143" s="1113"/>
      <c r="F143" s="1113"/>
      <c r="G143" s="1113"/>
      <c r="H143" s="1142"/>
      <c r="I143" s="1183"/>
      <c r="J143" s="1074"/>
      <c r="K143" s="1074"/>
      <c r="L143" s="1074"/>
      <c r="M143" s="1074"/>
      <c r="N143" s="1074"/>
      <c r="O143" s="1074"/>
      <c r="P143" s="1074"/>
      <c r="Q143" s="1074"/>
      <c r="R143" s="1074"/>
      <c r="S143" s="1074"/>
      <c r="T143" s="1074"/>
      <c r="U143" s="1074"/>
      <c r="V143" s="1112" t="str">
        <f>Sprachen!H$200</f>
        <v>Indirizzo:</v>
      </c>
      <c r="W143" s="1113"/>
      <c r="X143" s="1113"/>
      <c r="Y143" s="1113"/>
      <c r="Z143" s="1113"/>
      <c r="AA143" s="1074"/>
      <c r="AB143" s="1074"/>
      <c r="AC143" s="1074"/>
      <c r="AD143" s="1074"/>
      <c r="AE143" s="1074"/>
      <c r="AF143" s="1074"/>
      <c r="AG143" s="1074"/>
      <c r="AH143" s="1074"/>
      <c r="AI143" s="1074"/>
      <c r="AJ143" s="1074"/>
      <c r="AK143" s="1074"/>
      <c r="AL143" s="1074"/>
      <c r="AM143" s="1074"/>
      <c r="AN143" s="1074"/>
      <c r="AO143" s="1074"/>
      <c r="AP143" s="1074"/>
      <c r="AQ143" s="1074"/>
      <c r="AR143" s="1074"/>
      <c r="AS143" s="1074"/>
      <c r="AT143" s="1074"/>
      <c r="AU143" s="1184"/>
    </row>
    <row r="144" spans="2:47" ht="15" customHeight="1" x14ac:dyDescent="0.2">
      <c r="B144" s="744" t="s">
        <v>269</v>
      </c>
      <c r="C144" s="1114" t="str">
        <f>Sprachen!H$181</f>
        <v>Numero di piani:</v>
      </c>
      <c r="D144" s="1114"/>
      <c r="E144" s="1114"/>
      <c r="F144" s="1114"/>
      <c r="G144" s="1114"/>
      <c r="H144" s="1115"/>
      <c r="I144" s="749"/>
      <c r="J144" s="1114" t="str">
        <f>Sprachen!H$195</f>
        <v xml:space="preserve"> Piani superiori</v>
      </c>
      <c r="K144" s="1114"/>
      <c r="L144" s="1114"/>
      <c r="M144" s="1114"/>
      <c r="N144" s="1114"/>
      <c r="O144" s="1114"/>
      <c r="P144" s="1114"/>
      <c r="Q144" s="1114"/>
      <c r="R144" s="1115"/>
      <c r="S144" s="749"/>
      <c r="T144" s="1114" t="str">
        <f>Sprachen!H$199</f>
        <v xml:space="preserve"> Piani interrati</v>
      </c>
      <c r="U144" s="1114"/>
      <c r="V144" s="1114"/>
      <c r="W144" s="1114"/>
      <c r="X144" s="1114"/>
      <c r="Y144" s="1114"/>
      <c r="Z144" s="1114"/>
      <c r="AA144" s="1114"/>
      <c r="AB144" s="1114"/>
      <c r="AC144" s="1114"/>
      <c r="AD144" s="1114"/>
      <c r="AE144" s="1114"/>
      <c r="AF144" s="1114"/>
      <c r="AG144" s="1114"/>
      <c r="AH144" s="1114"/>
      <c r="AI144" s="1114"/>
      <c r="AJ144" s="1114"/>
      <c r="AK144" s="1114"/>
      <c r="AL144" s="1114"/>
      <c r="AM144" s="1114"/>
      <c r="AN144" s="1114"/>
      <c r="AO144" s="1114"/>
      <c r="AP144" s="1114"/>
      <c r="AQ144" s="1114"/>
      <c r="AR144" s="1114"/>
      <c r="AS144" s="1114"/>
      <c r="AT144" s="1114"/>
      <c r="AU144" s="1116"/>
    </row>
    <row r="145" spans="2:50" ht="15" customHeight="1" x14ac:dyDescent="0.2">
      <c r="B145" s="750" t="s">
        <v>270</v>
      </c>
      <c r="C145" s="1143" t="str">
        <f>Sprachen!H$182</f>
        <v>Superfici di piano:</v>
      </c>
      <c r="D145" s="1143"/>
      <c r="E145" s="1143"/>
      <c r="F145" s="1143"/>
      <c r="G145" s="1143"/>
      <c r="H145" s="1144"/>
      <c r="I145" s="1112" t="str">
        <f>Sprachen!H$193</f>
        <v>Superficie utile lorda</v>
      </c>
      <c r="J145" s="1113"/>
      <c r="K145" s="1113"/>
      <c r="L145" s="1113"/>
      <c r="M145" s="1113"/>
      <c r="N145" s="1113"/>
      <c r="O145" s="1113"/>
      <c r="P145" s="1113"/>
      <c r="Q145" s="1113"/>
      <c r="R145" s="1113"/>
      <c r="S145" s="1113"/>
      <c r="T145" s="1113"/>
      <c r="U145" s="1113"/>
      <c r="V145" s="1014"/>
      <c r="W145" s="1014"/>
      <c r="X145" s="1014"/>
      <c r="Y145" s="1135" t="str">
        <f>Sprachen!H$201</f>
        <v xml:space="preserve"> m² SUL</v>
      </c>
      <c r="Z145" s="1135"/>
      <c r="AA145" s="1135"/>
      <c r="AB145" s="1136"/>
      <c r="AC145" s="1112" t="str">
        <f>Sprachen!H$205</f>
        <v>Superficie di piano riscaldata</v>
      </c>
      <c r="AD145" s="1113"/>
      <c r="AE145" s="1113"/>
      <c r="AF145" s="1113"/>
      <c r="AG145" s="1113"/>
      <c r="AH145" s="1113"/>
      <c r="AI145" s="1113"/>
      <c r="AJ145" s="1113"/>
      <c r="AK145" s="1113"/>
      <c r="AL145" s="1113"/>
      <c r="AM145" s="1113"/>
      <c r="AN145" s="1113"/>
      <c r="AO145" s="1113"/>
      <c r="AP145" s="1014"/>
      <c r="AQ145" s="1014"/>
      <c r="AR145" s="1014"/>
      <c r="AS145" s="1135" t="str">
        <f>Sprachen!H$213</f>
        <v xml:space="preserve"> m² SUL</v>
      </c>
      <c r="AT145" s="1135"/>
      <c r="AU145" s="1165"/>
    </row>
    <row r="146" spans="2:50" ht="15" customHeight="1" x14ac:dyDescent="0.2">
      <c r="B146" s="751" t="s">
        <v>271</v>
      </c>
      <c r="C146" s="1080" t="str">
        <f>Sprachen!H$183</f>
        <v>Tipi di utilizzo:</v>
      </c>
      <c r="D146" s="1080"/>
      <c r="E146" s="1080"/>
      <c r="F146" s="1080"/>
      <c r="G146" s="1080"/>
      <c r="H146" s="1081"/>
      <c r="I146" s="752" t="s">
        <v>231</v>
      </c>
      <c r="J146" s="1129"/>
      <c r="K146" s="1129"/>
      <c r="L146" s="1129"/>
      <c r="M146" s="1129"/>
      <c r="N146" s="1129"/>
      <c r="O146" s="1130"/>
      <c r="P146" s="1131"/>
      <c r="Q146" s="1132"/>
      <c r="R146" s="1132"/>
      <c r="S146" s="1080" t="str">
        <f>Sprachen!H$197</f>
        <v xml:space="preserve"> m² SUL</v>
      </c>
      <c r="T146" s="1080"/>
      <c r="U146" s="1081"/>
      <c r="V146" s="752" t="s">
        <v>232</v>
      </c>
      <c r="W146" s="1129"/>
      <c r="X146" s="1129"/>
      <c r="Y146" s="1129"/>
      <c r="Z146" s="1129"/>
      <c r="AA146" s="1129"/>
      <c r="AB146" s="1130"/>
      <c r="AC146" s="1131"/>
      <c r="AD146" s="1132"/>
      <c r="AE146" s="1132"/>
      <c r="AF146" s="1133" t="str">
        <f>Sprachen!H$208</f>
        <v xml:space="preserve"> m² SUL</v>
      </c>
      <c r="AG146" s="1166"/>
      <c r="AH146" s="1167"/>
      <c r="AI146" s="752" t="s">
        <v>250</v>
      </c>
      <c r="AJ146" s="1129"/>
      <c r="AK146" s="1129"/>
      <c r="AL146" s="1129"/>
      <c r="AM146" s="1129"/>
      <c r="AN146" s="1129"/>
      <c r="AO146" s="1130"/>
      <c r="AP146" s="1131"/>
      <c r="AQ146" s="1132"/>
      <c r="AR146" s="1132"/>
      <c r="AS146" s="1133" t="str">
        <f>Sprachen!H$214</f>
        <v xml:space="preserve"> m² SUL</v>
      </c>
      <c r="AT146" s="1166"/>
      <c r="AU146" s="1171"/>
      <c r="AV146" s="632" t="e">
        <f ca="1">Eingabemeldung(Sprachen!$H$185,Sprachen!$H$184,J146)</f>
        <v>#NAME?</v>
      </c>
      <c r="AW146" s="632" t="e">
        <f ca="1">Eingabemeldung(Sprachen!$H$185,Sprachen!$H$184,W146)</f>
        <v>#NAME?</v>
      </c>
      <c r="AX146" s="632" t="e">
        <f ca="1">Eingabemeldung(Sprachen!$H$185,Sprachen!$H$184,AJ146)</f>
        <v>#NAME?</v>
      </c>
    </row>
    <row r="147" spans="2:50" ht="15" customHeight="1" x14ac:dyDescent="0.2">
      <c r="B147" s="744" t="s">
        <v>272</v>
      </c>
      <c r="C147" s="1114" t="str">
        <f>Sprachen!H$186</f>
        <v>Anno di costruzione:</v>
      </c>
      <c r="D147" s="1114"/>
      <c r="E147" s="1114"/>
      <c r="F147" s="1114"/>
      <c r="G147" s="1114"/>
      <c r="H147" s="1115"/>
      <c r="I147" s="1172"/>
      <c r="J147" s="1173"/>
      <c r="K147" s="1173"/>
      <c r="L147" s="1173"/>
      <c r="M147" s="1173"/>
      <c r="N147" s="1173"/>
      <c r="O147" s="1174"/>
      <c r="P147" s="753"/>
      <c r="Q147" s="745"/>
      <c r="R147" s="745"/>
      <c r="S147" s="745"/>
      <c r="T147" s="745"/>
      <c r="U147" s="745"/>
      <c r="V147" s="754"/>
      <c r="W147" s="745"/>
      <c r="X147" s="745"/>
      <c r="Y147" s="745"/>
      <c r="Z147" s="745"/>
      <c r="AA147" s="745"/>
      <c r="AB147" s="745"/>
      <c r="AC147" s="745"/>
      <c r="AD147" s="745"/>
      <c r="AE147" s="745"/>
      <c r="AF147" s="745"/>
      <c r="AG147" s="745"/>
      <c r="AH147" s="745"/>
      <c r="AI147" s="754"/>
      <c r="AJ147" s="745"/>
      <c r="AK147" s="745"/>
      <c r="AL147" s="745"/>
      <c r="AM147" s="745"/>
      <c r="AN147" s="745"/>
      <c r="AO147" s="745"/>
      <c r="AP147" s="745"/>
      <c r="AQ147" s="745"/>
      <c r="AR147" s="745"/>
      <c r="AS147" s="745"/>
      <c r="AT147" s="745"/>
      <c r="AU147" s="755"/>
    </row>
    <row r="148" spans="2:50" ht="15" customHeight="1" x14ac:dyDescent="0.2">
      <c r="B148" s="756"/>
      <c r="C148" s="1113" t="str">
        <f>Sprachen!H$187</f>
        <v>Risanam./ampliam.:</v>
      </c>
      <c r="D148" s="1113"/>
      <c r="E148" s="1113"/>
      <c r="F148" s="1113"/>
      <c r="G148" s="1113"/>
      <c r="H148" s="1142"/>
      <c r="I148" s="757" t="s">
        <v>231</v>
      </c>
      <c r="J148" s="1074"/>
      <c r="K148" s="1074"/>
      <c r="L148" s="1074"/>
      <c r="M148" s="1074"/>
      <c r="N148" s="1074"/>
      <c r="O148" s="1074"/>
      <c r="P148" s="1074"/>
      <c r="Q148" s="1074"/>
      <c r="R148" s="1074"/>
      <c r="S148" s="1074"/>
      <c r="T148" s="1074"/>
      <c r="U148" s="1075"/>
      <c r="V148" s="757" t="s">
        <v>232</v>
      </c>
      <c r="W148" s="1106"/>
      <c r="X148" s="1106"/>
      <c r="Y148" s="1106"/>
      <c r="Z148" s="1106"/>
      <c r="AA148" s="1106"/>
      <c r="AB148" s="1106"/>
      <c r="AC148" s="1106"/>
      <c r="AD148" s="1106"/>
      <c r="AE148" s="1106"/>
      <c r="AF148" s="1106"/>
      <c r="AG148" s="1106"/>
      <c r="AH148" s="1107"/>
      <c r="AI148" s="757" t="s">
        <v>250</v>
      </c>
      <c r="AJ148" s="1106"/>
      <c r="AK148" s="1106"/>
      <c r="AL148" s="1106"/>
      <c r="AM148" s="1106"/>
      <c r="AN148" s="1106"/>
      <c r="AO148" s="1106"/>
      <c r="AP148" s="1106"/>
      <c r="AQ148" s="1106"/>
      <c r="AR148" s="1106"/>
      <c r="AS148" s="1106"/>
      <c r="AT148" s="1106"/>
      <c r="AU148" s="1175"/>
      <c r="AV148" s="632" t="e">
        <f ca="1">Eingabemeldung(Sprachen!$H$189,Sprachen!$H$188,J148)</f>
        <v>#NAME?</v>
      </c>
      <c r="AW148" s="632" t="e">
        <f ca="1">Eingabemeldung(Sprachen!$H$189,Sprachen!$H$188,W148)</f>
        <v>#NAME?</v>
      </c>
      <c r="AX148" s="632" t="e">
        <f ca="1">Eingabemeldung(Sprachen!$H$189,Sprachen!$H$188,AJ148)</f>
        <v>#NAME?</v>
      </c>
    </row>
    <row r="149" spans="2:50" ht="15" customHeight="1" x14ac:dyDescent="0.2">
      <c r="B149" s="744" t="s">
        <v>273</v>
      </c>
      <c r="C149" s="1114" t="str">
        <f>Sprachen!H$190</f>
        <v>Tipo di involucro edilizio:</v>
      </c>
      <c r="D149" s="1114"/>
      <c r="E149" s="1114"/>
      <c r="F149" s="1114"/>
      <c r="G149" s="1114"/>
      <c r="H149" s="1115"/>
      <c r="I149" s="1108"/>
      <c r="J149" s="1109"/>
      <c r="K149" s="1109"/>
      <c r="L149" s="1109"/>
      <c r="M149" s="1109"/>
      <c r="N149" s="1109"/>
      <c r="O149" s="1109"/>
      <c r="P149" s="1109"/>
      <c r="Q149" s="1109"/>
      <c r="R149" s="1109"/>
      <c r="S149" s="1109"/>
      <c r="T149" s="1109"/>
      <c r="U149" s="1109"/>
      <c r="V149" s="1109"/>
      <c r="W149" s="1109"/>
      <c r="X149" s="1110"/>
      <c r="Y149" s="1117" t="str">
        <f>Sprachen!H$202</f>
        <v>Protezione solare:</v>
      </c>
      <c r="Z149" s="1114"/>
      <c r="AA149" s="1114"/>
      <c r="AB149" s="1114"/>
      <c r="AC149" s="1114"/>
      <c r="AD149" s="1115"/>
      <c r="AE149" s="1108"/>
      <c r="AF149" s="1109"/>
      <c r="AG149" s="1109"/>
      <c r="AH149" s="1109"/>
      <c r="AI149" s="1109"/>
      <c r="AJ149" s="1109"/>
      <c r="AK149" s="1109"/>
      <c r="AL149" s="1109"/>
      <c r="AM149" s="1109"/>
      <c r="AN149" s="1109"/>
      <c r="AO149" s="1109"/>
      <c r="AP149" s="1109"/>
      <c r="AQ149" s="1109"/>
      <c r="AR149" s="1109"/>
      <c r="AS149" s="1109"/>
      <c r="AT149" s="1109"/>
      <c r="AU149" s="1111"/>
    </row>
    <row r="150" spans="2:50" ht="15" customHeight="1" x14ac:dyDescent="0.2">
      <c r="B150" s="756" t="s">
        <v>274</v>
      </c>
      <c r="C150" s="1113" t="str">
        <f>Sprachen!H$191</f>
        <v>Valori U:</v>
      </c>
      <c r="D150" s="1113"/>
      <c r="E150" s="1113"/>
      <c r="F150" s="1113"/>
      <c r="G150" s="1113"/>
      <c r="H150" s="1142"/>
      <c r="I150" s="1112" t="str">
        <f>Sprachen!H$194</f>
        <v>Parete esterna</v>
      </c>
      <c r="J150" s="1113"/>
      <c r="K150" s="1113"/>
      <c r="L150" s="1113"/>
      <c r="M150" s="1113"/>
      <c r="N150" s="1113"/>
      <c r="O150" s="1105"/>
      <c r="P150" s="1105"/>
      <c r="Q150" s="758" t="s">
        <v>925</v>
      </c>
      <c r="R150" s="759"/>
      <c r="S150" s="1112" t="str">
        <f>Sprachen!H$198</f>
        <v xml:space="preserve"> Finestre</v>
      </c>
      <c r="T150" s="1113"/>
      <c r="U150" s="1113"/>
      <c r="V150" s="1113"/>
      <c r="W150" s="1105"/>
      <c r="X150" s="1105"/>
      <c r="Y150" s="758" t="s">
        <v>925</v>
      </c>
      <c r="Z150" s="760"/>
      <c r="AA150" s="1112" t="str">
        <f>Sprachen!H$203</f>
        <v xml:space="preserve"> Pavimento verso «non riscaldato»</v>
      </c>
      <c r="AB150" s="1113"/>
      <c r="AC150" s="1113"/>
      <c r="AD150" s="1113"/>
      <c r="AE150" s="1113"/>
      <c r="AF150" s="1113"/>
      <c r="AG150" s="1113"/>
      <c r="AH150" s="1113"/>
      <c r="AI150" s="1105"/>
      <c r="AJ150" s="1105"/>
      <c r="AK150" s="758" t="s">
        <v>925</v>
      </c>
      <c r="AL150" s="760"/>
      <c r="AM150" s="1112" t="str">
        <f>Sprachen!H$211</f>
        <v xml:space="preserve">Tetto
</v>
      </c>
      <c r="AN150" s="1113"/>
      <c r="AO150" s="1113"/>
      <c r="AP150" s="1113"/>
      <c r="AQ150" s="1113"/>
      <c r="AR150" s="1105"/>
      <c r="AS150" s="1105"/>
      <c r="AT150" s="758" t="s">
        <v>925</v>
      </c>
      <c r="AU150" s="761"/>
    </row>
    <row r="151" spans="2:50" ht="18" customHeight="1" x14ac:dyDescent="0.2">
      <c r="B151" s="741" t="str">
        <f>Sprachen!H$174</f>
        <v>Dati sugli impianti</v>
      </c>
      <c r="C151" s="742"/>
      <c r="D151" s="742"/>
      <c r="E151" s="742"/>
      <c r="F151" s="742"/>
      <c r="G151" s="742"/>
      <c r="H151" s="742"/>
      <c r="I151" s="742"/>
      <c r="J151" s="742"/>
      <c r="K151" s="742"/>
      <c r="L151" s="742"/>
      <c r="M151" s="742"/>
      <c r="N151" s="742"/>
      <c r="O151" s="742"/>
      <c r="P151" s="742"/>
      <c r="Q151" s="742"/>
      <c r="R151" s="742"/>
      <c r="S151" s="742"/>
      <c r="T151" s="742"/>
      <c r="U151" s="742"/>
      <c r="V151" s="742"/>
      <c r="W151" s="742"/>
      <c r="X151" s="742"/>
      <c r="Y151" s="742"/>
      <c r="Z151" s="742"/>
      <c r="AA151" s="742"/>
      <c r="AB151" s="742"/>
      <c r="AC151" s="742"/>
      <c r="AD151" s="742"/>
      <c r="AE151" s="742"/>
      <c r="AF151" s="742"/>
      <c r="AG151" s="742"/>
      <c r="AH151" s="742"/>
      <c r="AI151" s="742"/>
      <c r="AJ151" s="742"/>
      <c r="AK151" s="742"/>
      <c r="AL151" s="742"/>
      <c r="AM151" s="742"/>
      <c r="AN151" s="742"/>
      <c r="AO151" s="742"/>
      <c r="AP151" s="742"/>
      <c r="AQ151" s="742"/>
      <c r="AR151" s="742"/>
      <c r="AS151" s="742"/>
      <c r="AT151" s="742"/>
      <c r="AU151" s="743"/>
    </row>
    <row r="152" spans="2:50" ht="25.5" customHeight="1" x14ac:dyDescent="0.2">
      <c r="B152" s="762" t="str">
        <f>Sprachen!H$175</f>
        <v>N°</v>
      </c>
      <c r="C152" s="763" t="str">
        <f>Sprachen!H$192</f>
        <v>Impianto</v>
      </c>
      <c r="D152" s="742"/>
      <c r="E152" s="742"/>
      <c r="F152" s="742"/>
      <c r="G152" s="742"/>
      <c r="H152" s="742"/>
      <c r="I152" s="742"/>
      <c r="J152" s="742"/>
      <c r="K152" s="742"/>
      <c r="L152" s="742"/>
      <c r="M152" s="742"/>
      <c r="N152" s="743"/>
      <c r="O152" s="1079" t="str">
        <f>Sprachen!H$196</f>
        <v>Dati tecnici</v>
      </c>
      <c r="P152" s="1080"/>
      <c r="Q152" s="1080"/>
      <c r="R152" s="1080"/>
      <c r="S152" s="1080"/>
      <c r="T152" s="1080"/>
      <c r="U152" s="1080"/>
      <c r="V152" s="1080"/>
      <c r="W152" s="1080"/>
      <c r="X152" s="1080"/>
      <c r="Y152" s="1080"/>
      <c r="Z152" s="1081"/>
      <c r="AA152" s="1082" t="str">
        <f>Sprachen!H$204</f>
        <v>Potenza [kW]</v>
      </c>
      <c r="AB152" s="1083"/>
      <c r="AC152" s="1084"/>
      <c r="AD152" s="1082" t="str">
        <f>Sprachen!H$206</f>
        <v>Ore di funzion. 
[h/a]</v>
      </c>
      <c r="AE152" s="1083"/>
      <c r="AF152" s="1085"/>
      <c r="AG152" s="1082" t="str">
        <f>Sprachen!H$207</f>
        <v>RdC</v>
      </c>
      <c r="AH152" s="1083"/>
      <c r="AI152" s="1086"/>
      <c r="AJ152" s="1087" t="str">
        <f>Sprachen!H$209</f>
        <v>Anno di costruzione</v>
      </c>
      <c r="AK152" s="1083"/>
      <c r="AL152" s="1088"/>
      <c r="AM152" s="1089" t="str">
        <f>Sprachen!H$210</f>
        <v>Stato</v>
      </c>
      <c r="AN152" s="1090"/>
      <c r="AO152" s="1091"/>
      <c r="AP152" s="1092" t="str">
        <f>Sprachen!H$212</f>
        <v>Obbligo di 
risanam.</v>
      </c>
      <c r="AQ152" s="1093"/>
      <c r="AR152" s="1094"/>
      <c r="AS152" s="1087" t="str">
        <f>Sprachen!H$215</f>
        <v>Schema (allegato)</v>
      </c>
      <c r="AT152" s="1085"/>
      <c r="AU152" s="1086"/>
    </row>
    <row r="153" spans="2:50" ht="13.5" customHeight="1" x14ac:dyDescent="0.2">
      <c r="B153" s="764" t="str">
        <f>Sprachen!H$176</f>
        <v>B.9  Impianti di produzione di energia</v>
      </c>
      <c r="C153" s="765"/>
      <c r="D153" s="745"/>
      <c r="E153" s="745"/>
      <c r="F153" s="745"/>
      <c r="G153" s="745"/>
      <c r="H153" s="745"/>
      <c r="I153" s="745"/>
      <c r="J153" s="745"/>
      <c r="K153" s="745"/>
      <c r="L153" s="745"/>
      <c r="M153" s="745"/>
      <c r="N153" s="755"/>
      <c r="O153" s="766"/>
      <c r="P153" s="767"/>
      <c r="Q153" s="767"/>
      <c r="R153" s="767"/>
      <c r="S153" s="767"/>
      <c r="T153" s="767"/>
      <c r="U153" s="767"/>
      <c r="V153" s="767"/>
      <c r="W153" s="767"/>
      <c r="X153" s="767"/>
      <c r="Y153" s="767"/>
      <c r="Z153" s="767"/>
      <c r="AA153" s="1095"/>
      <c r="AB153" s="1096"/>
      <c r="AC153" s="1097"/>
      <c r="AD153" s="1098"/>
      <c r="AE153" s="1099"/>
      <c r="AF153" s="1042"/>
      <c r="AG153" s="768"/>
      <c r="AH153" s="769"/>
      <c r="AI153" s="770"/>
      <c r="AJ153" s="1100"/>
      <c r="AK153" s="1101"/>
      <c r="AL153" s="1045"/>
      <c r="AM153" s="1102"/>
      <c r="AN153" s="1042"/>
      <c r="AO153" s="1047"/>
      <c r="AP153" s="1046"/>
      <c r="AQ153" s="1103"/>
      <c r="AR153" s="1104"/>
      <c r="AS153" s="1043"/>
      <c r="AT153" s="1042"/>
      <c r="AU153" s="1141"/>
    </row>
    <row r="154" spans="2:50" ht="13.5" customHeight="1" x14ac:dyDescent="0.2">
      <c r="B154" s="732"/>
      <c r="C154" s="1121"/>
      <c r="D154" s="1049"/>
      <c r="E154" s="1049"/>
      <c r="F154" s="1049"/>
      <c r="G154" s="1049"/>
      <c r="H154" s="1049"/>
      <c r="I154" s="1049"/>
      <c r="J154" s="1049"/>
      <c r="K154" s="1049"/>
      <c r="L154" s="1049"/>
      <c r="M154" s="1049"/>
      <c r="N154" s="1122"/>
      <c r="O154" s="1048"/>
      <c r="P154" s="1049"/>
      <c r="Q154" s="1049"/>
      <c r="R154" s="1049"/>
      <c r="S154" s="1049"/>
      <c r="T154" s="1049"/>
      <c r="U154" s="1049"/>
      <c r="V154" s="1049"/>
      <c r="W154" s="1049"/>
      <c r="X154" s="1049"/>
      <c r="Y154" s="1049"/>
      <c r="Z154" s="1050"/>
      <c r="AA154" s="1051"/>
      <c r="AB154" s="1052"/>
      <c r="AC154" s="1053"/>
      <c r="AD154" s="1054"/>
      <c r="AE154" s="1055"/>
      <c r="AF154" s="1056"/>
      <c r="AG154" s="1057"/>
      <c r="AH154" s="1058"/>
      <c r="AI154" s="1059"/>
      <c r="AJ154" s="1005"/>
      <c r="AK154" s="1006"/>
      <c r="AL154" s="1007"/>
      <c r="AM154" s="1008"/>
      <c r="AN154" s="1009"/>
      <c r="AO154" s="1010"/>
      <c r="AP154" s="1008"/>
      <c r="AQ154" s="1011"/>
      <c r="AR154" s="1012"/>
      <c r="AS154" s="1123"/>
      <c r="AT154" s="1124"/>
      <c r="AU154" s="1125"/>
    </row>
    <row r="155" spans="2:50" ht="13.5" customHeight="1" x14ac:dyDescent="0.2">
      <c r="B155" s="732"/>
      <c r="C155" s="1121"/>
      <c r="D155" s="1049"/>
      <c r="E155" s="1049"/>
      <c r="F155" s="1049"/>
      <c r="G155" s="1049"/>
      <c r="H155" s="1049"/>
      <c r="I155" s="1049"/>
      <c r="J155" s="1049"/>
      <c r="K155" s="1049"/>
      <c r="L155" s="1049"/>
      <c r="M155" s="1049"/>
      <c r="N155" s="1122"/>
      <c r="O155" s="1048"/>
      <c r="P155" s="1049"/>
      <c r="Q155" s="1049"/>
      <c r="R155" s="1049"/>
      <c r="S155" s="1049"/>
      <c r="T155" s="1049"/>
      <c r="U155" s="1049"/>
      <c r="V155" s="1049"/>
      <c r="W155" s="1049"/>
      <c r="X155" s="1049"/>
      <c r="Y155" s="1049"/>
      <c r="Z155" s="1050"/>
      <c r="AA155" s="1051"/>
      <c r="AB155" s="1052"/>
      <c r="AC155" s="1053"/>
      <c r="AD155" s="1054"/>
      <c r="AE155" s="1055"/>
      <c r="AF155" s="1056"/>
      <c r="AG155" s="1057"/>
      <c r="AH155" s="1058"/>
      <c r="AI155" s="1059"/>
      <c r="AJ155" s="1005"/>
      <c r="AK155" s="1006"/>
      <c r="AL155" s="1007"/>
      <c r="AM155" s="1008"/>
      <c r="AN155" s="1009"/>
      <c r="AO155" s="1010"/>
      <c r="AP155" s="1008"/>
      <c r="AQ155" s="1011"/>
      <c r="AR155" s="1012"/>
      <c r="AS155" s="1123"/>
      <c r="AT155" s="1124"/>
      <c r="AU155" s="1125"/>
    </row>
    <row r="156" spans="2:50" ht="13.5" customHeight="1" x14ac:dyDescent="0.2">
      <c r="B156" s="732"/>
      <c r="C156" s="1121"/>
      <c r="D156" s="1049"/>
      <c r="E156" s="1049"/>
      <c r="F156" s="1049"/>
      <c r="G156" s="1049"/>
      <c r="H156" s="1049"/>
      <c r="I156" s="1049"/>
      <c r="J156" s="1049"/>
      <c r="K156" s="1049"/>
      <c r="L156" s="1049"/>
      <c r="M156" s="1049"/>
      <c r="N156" s="1122"/>
      <c r="O156" s="1048"/>
      <c r="P156" s="1049"/>
      <c r="Q156" s="1049"/>
      <c r="R156" s="1049"/>
      <c r="S156" s="1049"/>
      <c r="T156" s="1049"/>
      <c r="U156" s="1049"/>
      <c r="V156" s="1049"/>
      <c r="W156" s="1049"/>
      <c r="X156" s="1049"/>
      <c r="Y156" s="1049"/>
      <c r="Z156" s="1050"/>
      <c r="AA156" s="1051"/>
      <c r="AB156" s="1052"/>
      <c r="AC156" s="1053"/>
      <c r="AD156" s="1054"/>
      <c r="AE156" s="1055"/>
      <c r="AF156" s="1056"/>
      <c r="AG156" s="1057"/>
      <c r="AH156" s="1058"/>
      <c r="AI156" s="1059"/>
      <c r="AJ156" s="1005"/>
      <c r="AK156" s="1006"/>
      <c r="AL156" s="1007"/>
      <c r="AM156" s="1008"/>
      <c r="AN156" s="1009"/>
      <c r="AO156" s="1010"/>
      <c r="AP156" s="1008"/>
      <c r="AQ156" s="1011"/>
      <c r="AR156" s="1012"/>
      <c r="AS156" s="1123"/>
      <c r="AT156" s="1124"/>
      <c r="AU156" s="1125"/>
    </row>
    <row r="157" spans="2:50" ht="13.5" customHeight="1" x14ac:dyDescent="0.2">
      <c r="B157" s="732"/>
      <c r="C157" s="1121"/>
      <c r="D157" s="1049"/>
      <c r="E157" s="1049"/>
      <c r="F157" s="1049"/>
      <c r="G157" s="1049"/>
      <c r="H157" s="1049"/>
      <c r="I157" s="1049"/>
      <c r="J157" s="1049"/>
      <c r="K157" s="1049"/>
      <c r="L157" s="1049"/>
      <c r="M157" s="1049"/>
      <c r="N157" s="1122"/>
      <c r="O157" s="1048"/>
      <c r="P157" s="1049"/>
      <c r="Q157" s="1049"/>
      <c r="R157" s="1049"/>
      <c r="S157" s="1049"/>
      <c r="T157" s="1049"/>
      <c r="U157" s="1049"/>
      <c r="V157" s="1049"/>
      <c r="W157" s="1049"/>
      <c r="X157" s="1049"/>
      <c r="Y157" s="1049"/>
      <c r="Z157" s="1050"/>
      <c r="AA157" s="1051"/>
      <c r="AB157" s="1052"/>
      <c r="AC157" s="1053"/>
      <c r="AD157" s="1054"/>
      <c r="AE157" s="1055"/>
      <c r="AF157" s="1056"/>
      <c r="AG157" s="1057"/>
      <c r="AH157" s="1058"/>
      <c r="AI157" s="1059"/>
      <c r="AJ157" s="1005"/>
      <c r="AK157" s="1006"/>
      <c r="AL157" s="1007"/>
      <c r="AM157" s="1008"/>
      <c r="AN157" s="1009"/>
      <c r="AO157" s="1010"/>
      <c r="AP157" s="1008"/>
      <c r="AQ157" s="1011"/>
      <c r="AR157" s="1012"/>
      <c r="AS157" s="1123"/>
      <c r="AT157" s="1124"/>
      <c r="AU157" s="1125"/>
    </row>
    <row r="158" spans="2:50" ht="13.5" customHeight="1" x14ac:dyDescent="0.2">
      <c r="B158" s="732"/>
      <c r="C158" s="1121"/>
      <c r="D158" s="1049"/>
      <c r="E158" s="1049"/>
      <c r="F158" s="1049"/>
      <c r="G158" s="1049"/>
      <c r="H158" s="1049"/>
      <c r="I158" s="1049"/>
      <c r="J158" s="1049"/>
      <c r="K158" s="1049"/>
      <c r="L158" s="1049"/>
      <c r="M158" s="1049"/>
      <c r="N158" s="1122"/>
      <c r="O158" s="1048"/>
      <c r="P158" s="1049"/>
      <c r="Q158" s="1049"/>
      <c r="R158" s="1049"/>
      <c r="S158" s="1049"/>
      <c r="T158" s="1049"/>
      <c r="U158" s="1049"/>
      <c r="V158" s="1049"/>
      <c r="W158" s="1049"/>
      <c r="X158" s="1049"/>
      <c r="Y158" s="1049"/>
      <c r="Z158" s="1050"/>
      <c r="AA158" s="1051"/>
      <c r="AB158" s="1052"/>
      <c r="AC158" s="1053"/>
      <c r="AD158" s="1054"/>
      <c r="AE158" s="1055"/>
      <c r="AF158" s="1056"/>
      <c r="AG158" s="1057"/>
      <c r="AH158" s="1058"/>
      <c r="AI158" s="1059"/>
      <c r="AJ158" s="1005"/>
      <c r="AK158" s="1006"/>
      <c r="AL158" s="1007"/>
      <c r="AM158" s="1008"/>
      <c r="AN158" s="1009"/>
      <c r="AO158" s="1010"/>
      <c r="AP158" s="1008"/>
      <c r="AQ158" s="1011"/>
      <c r="AR158" s="1012"/>
      <c r="AS158" s="1123"/>
      <c r="AT158" s="1124"/>
      <c r="AU158" s="1125"/>
    </row>
    <row r="159" spans="2:50" ht="13.5" customHeight="1" x14ac:dyDescent="0.2">
      <c r="B159" s="732"/>
      <c r="C159" s="1121"/>
      <c r="D159" s="1049"/>
      <c r="E159" s="1049"/>
      <c r="F159" s="1049"/>
      <c r="G159" s="1049"/>
      <c r="H159" s="1049"/>
      <c r="I159" s="1049"/>
      <c r="J159" s="1049"/>
      <c r="K159" s="1049"/>
      <c r="L159" s="1049"/>
      <c r="M159" s="1049"/>
      <c r="N159" s="1122"/>
      <c r="O159" s="1048"/>
      <c r="P159" s="1049"/>
      <c r="Q159" s="1049"/>
      <c r="R159" s="1049"/>
      <c r="S159" s="1049"/>
      <c r="T159" s="1049"/>
      <c r="U159" s="1049"/>
      <c r="V159" s="1049"/>
      <c r="W159" s="1049"/>
      <c r="X159" s="1049"/>
      <c r="Y159" s="1049"/>
      <c r="Z159" s="1050"/>
      <c r="AA159" s="1051"/>
      <c r="AB159" s="1052"/>
      <c r="AC159" s="1053"/>
      <c r="AD159" s="1054"/>
      <c r="AE159" s="1055"/>
      <c r="AF159" s="1056"/>
      <c r="AG159" s="1057"/>
      <c r="AH159" s="1058"/>
      <c r="AI159" s="1059"/>
      <c r="AJ159" s="1005"/>
      <c r="AK159" s="1006"/>
      <c r="AL159" s="1007"/>
      <c r="AM159" s="1008"/>
      <c r="AN159" s="1009"/>
      <c r="AO159" s="1010"/>
      <c r="AP159" s="1008"/>
      <c r="AQ159" s="1011"/>
      <c r="AR159" s="1012"/>
      <c r="AS159" s="1123"/>
      <c r="AT159" s="1124"/>
      <c r="AU159" s="1125"/>
    </row>
    <row r="160" spans="2:50" ht="4.5" customHeight="1" x14ac:dyDescent="0.2">
      <c r="B160" s="774"/>
      <c r="C160" s="775"/>
      <c r="D160" s="775"/>
      <c r="E160" s="775"/>
      <c r="F160" s="775"/>
      <c r="G160" s="775"/>
      <c r="H160" s="775"/>
      <c r="I160" s="775"/>
      <c r="J160" s="775"/>
      <c r="K160" s="775"/>
      <c r="L160" s="775"/>
      <c r="M160" s="775"/>
      <c r="N160" s="776"/>
      <c r="O160" s="774"/>
      <c r="P160" s="775"/>
      <c r="Q160" s="775"/>
      <c r="R160" s="775"/>
      <c r="S160" s="775"/>
      <c r="T160" s="775"/>
      <c r="U160" s="775"/>
      <c r="V160" s="775"/>
      <c r="W160" s="775"/>
      <c r="X160" s="775"/>
      <c r="Y160" s="775"/>
      <c r="Z160" s="775"/>
      <c r="AA160" s="777"/>
      <c r="AB160" s="775"/>
      <c r="AC160" s="778"/>
      <c r="AD160" s="1068"/>
      <c r="AE160" s="1069"/>
      <c r="AF160" s="1070"/>
      <c r="AG160" s="777"/>
      <c r="AH160" s="775"/>
      <c r="AI160" s="776"/>
      <c r="AJ160" s="1063"/>
      <c r="AK160" s="1064"/>
      <c r="AL160" s="1065"/>
      <c r="AM160" s="1071"/>
      <c r="AN160" s="1070"/>
      <c r="AO160" s="1072"/>
      <c r="AP160" s="779"/>
      <c r="AQ160" s="775"/>
      <c r="AR160" s="776"/>
      <c r="AS160" s="1063"/>
      <c r="AT160" s="1070"/>
      <c r="AU160" s="1162"/>
    </row>
    <row r="161" spans="2:47" ht="13.5" customHeight="1" x14ac:dyDescent="0.2">
      <c r="B161" s="764" t="str">
        <f>Sprachen!H$177</f>
        <v>B.10  Consumatori di energia tecnica impiantistica</v>
      </c>
      <c r="C161" s="780"/>
      <c r="D161" s="745"/>
      <c r="E161" s="745"/>
      <c r="F161" s="745"/>
      <c r="G161" s="745"/>
      <c r="H161" s="745"/>
      <c r="I161" s="745"/>
      <c r="J161" s="745"/>
      <c r="K161" s="745"/>
      <c r="L161" s="745"/>
      <c r="M161" s="745"/>
      <c r="N161" s="755"/>
      <c r="O161" s="766"/>
      <c r="P161" s="767"/>
      <c r="Q161" s="767"/>
      <c r="R161" s="767"/>
      <c r="S161" s="767"/>
      <c r="T161" s="767"/>
      <c r="U161" s="767"/>
      <c r="V161" s="767"/>
      <c r="W161" s="767"/>
      <c r="X161" s="767"/>
      <c r="Y161" s="767"/>
      <c r="Z161" s="767"/>
      <c r="AA161" s="781"/>
      <c r="AB161" s="767"/>
      <c r="AC161" s="772"/>
      <c r="AD161" s="1040"/>
      <c r="AE161" s="1041"/>
      <c r="AF161" s="1042"/>
      <c r="AG161" s="781"/>
      <c r="AH161" s="767"/>
      <c r="AI161" s="773"/>
      <c r="AJ161" s="1043"/>
      <c r="AK161" s="1044"/>
      <c r="AL161" s="1045"/>
      <c r="AM161" s="1046"/>
      <c r="AN161" s="1042"/>
      <c r="AO161" s="1047"/>
      <c r="AP161" s="771"/>
      <c r="AQ161" s="767"/>
      <c r="AR161" s="773"/>
      <c r="AS161" s="1043"/>
      <c r="AT161" s="1042"/>
      <c r="AU161" s="1141"/>
    </row>
    <row r="162" spans="2:47" ht="13.5" customHeight="1" x14ac:dyDescent="0.2">
      <c r="B162" s="732"/>
      <c r="C162" s="1121"/>
      <c r="D162" s="1049"/>
      <c r="E162" s="1049"/>
      <c r="F162" s="1049"/>
      <c r="G162" s="1049"/>
      <c r="H162" s="1049"/>
      <c r="I162" s="1049"/>
      <c r="J162" s="1049"/>
      <c r="K162" s="1049"/>
      <c r="L162" s="1049"/>
      <c r="M162" s="1049"/>
      <c r="N162" s="1122"/>
      <c r="O162" s="1048"/>
      <c r="P162" s="1049"/>
      <c r="Q162" s="1049"/>
      <c r="R162" s="1049"/>
      <c r="S162" s="1049"/>
      <c r="T162" s="1049"/>
      <c r="U162" s="1049"/>
      <c r="V162" s="1049"/>
      <c r="W162" s="1049"/>
      <c r="X162" s="1049"/>
      <c r="Y162" s="1049"/>
      <c r="Z162" s="1050"/>
      <c r="AA162" s="1051"/>
      <c r="AB162" s="1052"/>
      <c r="AC162" s="1053"/>
      <c r="AD162" s="1054"/>
      <c r="AE162" s="1055"/>
      <c r="AF162" s="1056"/>
      <c r="AG162" s="1057"/>
      <c r="AH162" s="1058"/>
      <c r="AI162" s="1059"/>
      <c r="AJ162" s="1005"/>
      <c r="AK162" s="1006"/>
      <c r="AL162" s="1007"/>
      <c r="AM162" s="1008"/>
      <c r="AN162" s="1009"/>
      <c r="AO162" s="1010"/>
      <c r="AP162" s="1008"/>
      <c r="AQ162" s="1011"/>
      <c r="AR162" s="1012"/>
      <c r="AS162" s="1123"/>
      <c r="AT162" s="1124"/>
      <c r="AU162" s="1125"/>
    </row>
    <row r="163" spans="2:47" ht="13.5" customHeight="1" x14ac:dyDescent="0.2">
      <c r="B163" s="732"/>
      <c r="C163" s="1121"/>
      <c r="D163" s="1049"/>
      <c r="E163" s="1049"/>
      <c r="F163" s="1049"/>
      <c r="G163" s="1049"/>
      <c r="H163" s="1049"/>
      <c r="I163" s="1049"/>
      <c r="J163" s="1049"/>
      <c r="K163" s="1049"/>
      <c r="L163" s="1049"/>
      <c r="M163" s="1049"/>
      <c r="N163" s="1122"/>
      <c r="O163" s="1048"/>
      <c r="P163" s="1049"/>
      <c r="Q163" s="1049"/>
      <c r="R163" s="1049"/>
      <c r="S163" s="1049"/>
      <c r="T163" s="1049"/>
      <c r="U163" s="1049"/>
      <c r="V163" s="1049"/>
      <c r="W163" s="1049"/>
      <c r="X163" s="1049"/>
      <c r="Y163" s="1049"/>
      <c r="Z163" s="1050"/>
      <c r="AA163" s="1051"/>
      <c r="AB163" s="1052"/>
      <c r="AC163" s="1053"/>
      <c r="AD163" s="1054"/>
      <c r="AE163" s="1055"/>
      <c r="AF163" s="1056"/>
      <c r="AG163" s="1057"/>
      <c r="AH163" s="1058"/>
      <c r="AI163" s="1059"/>
      <c r="AJ163" s="1005"/>
      <c r="AK163" s="1006"/>
      <c r="AL163" s="1007"/>
      <c r="AM163" s="1008"/>
      <c r="AN163" s="1009"/>
      <c r="AO163" s="1010"/>
      <c r="AP163" s="1008"/>
      <c r="AQ163" s="1011"/>
      <c r="AR163" s="1012"/>
      <c r="AS163" s="1123"/>
      <c r="AT163" s="1124"/>
      <c r="AU163" s="1125"/>
    </row>
    <row r="164" spans="2:47" ht="13.5" customHeight="1" x14ac:dyDescent="0.2">
      <c r="B164" s="732"/>
      <c r="C164" s="1121"/>
      <c r="D164" s="1049"/>
      <c r="E164" s="1049"/>
      <c r="F164" s="1049"/>
      <c r="G164" s="1049"/>
      <c r="H164" s="1049"/>
      <c r="I164" s="1049"/>
      <c r="J164" s="1049"/>
      <c r="K164" s="1049"/>
      <c r="L164" s="1049"/>
      <c r="M164" s="1049"/>
      <c r="N164" s="1122"/>
      <c r="O164" s="1048"/>
      <c r="P164" s="1049"/>
      <c r="Q164" s="1049"/>
      <c r="R164" s="1049"/>
      <c r="S164" s="1049"/>
      <c r="T164" s="1049"/>
      <c r="U164" s="1049"/>
      <c r="V164" s="1049"/>
      <c r="W164" s="1049"/>
      <c r="X164" s="1049"/>
      <c r="Y164" s="1049"/>
      <c r="Z164" s="1050"/>
      <c r="AA164" s="1051"/>
      <c r="AB164" s="1052"/>
      <c r="AC164" s="1053"/>
      <c r="AD164" s="1054"/>
      <c r="AE164" s="1055"/>
      <c r="AF164" s="1056"/>
      <c r="AG164" s="1057"/>
      <c r="AH164" s="1058"/>
      <c r="AI164" s="1059"/>
      <c r="AJ164" s="1005"/>
      <c r="AK164" s="1006"/>
      <c r="AL164" s="1007"/>
      <c r="AM164" s="1008"/>
      <c r="AN164" s="1009"/>
      <c r="AO164" s="1010"/>
      <c r="AP164" s="1008"/>
      <c r="AQ164" s="1011"/>
      <c r="AR164" s="1012"/>
      <c r="AS164" s="1123"/>
      <c r="AT164" s="1124"/>
      <c r="AU164" s="1125"/>
    </row>
    <row r="165" spans="2:47" ht="13.5" customHeight="1" x14ac:dyDescent="0.2">
      <c r="B165" s="732"/>
      <c r="C165" s="1121"/>
      <c r="D165" s="1049"/>
      <c r="E165" s="1049"/>
      <c r="F165" s="1049"/>
      <c r="G165" s="1049"/>
      <c r="H165" s="1049"/>
      <c r="I165" s="1049"/>
      <c r="J165" s="1049"/>
      <c r="K165" s="1049"/>
      <c r="L165" s="1049"/>
      <c r="M165" s="1049"/>
      <c r="N165" s="1122"/>
      <c r="O165" s="1048"/>
      <c r="P165" s="1049"/>
      <c r="Q165" s="1049"/>
      <c r="R165" s="1049"/>
      <c r="S165" s="1049"/>
      <c r="T165" s="1049"/>
      <c r="U165" s="1049"/>
      <c r="V165" s="1049"/>
      <c r="W165" s="1049"/>
      <c r="X165" s="1049"/>
      <c r="Y165" s="1049"/>
      <c r="Z165" s="1050"/>
      <c r="AA165" s="1051"/>
      <c r="AB165" s="1052"/>
      <c r="AC165" s="1053"/>
      <c r="AD165" s="1054"/>
      <c r="AE165" s="1055"/>
      <c r="AF165" s="1056"/>
      <c r="AG165" s="1057"/>
      <c r="AH165" s="1058"/>
      <c r="AI165" s="1059"/>
      <c r="AJ165" s="1005"/>
      <c r="AK165" s="1006"/>
      <c r="AL165" s="1007"/>
      <c r="AM165" s="1008"/>
      <c r="AN165" s="1009"/>
      <c r="AO165" s="1010"/>
      <c r="AP165" s="1008"/>
      <c r="AQ165" s="1011"/>
      <c r="AR165" s="1012"/>
      <c r="AS165" s="1123"/>
      <c r="AT165" s="1124"/>
      <c r="AU165" s="1125"/>
    </row>
    <row r="166" spans="2:47" ht="13.5" customHeight="1" x14ac:dyDescent="0.2">
      <c r="B166" s="732"/>
      <c r="C166" s="1121"/>
      <c r="D166" s="1049"/>
      <c r="E166" s="1049"/>
      <c r="F166" s="1049"/>
      <c r="G166" s="1049"/>
      <c r="H166" s="1049"/>
      <c r="I166" s="1049"/>
      <c r="J166" s="1049"/>
      <c r="K166" s="1049"/>
      <c r="L166" s="1049"/>
      <c r="M166" s="1049"/>
      <c r="N166" s="1122"/>
      <c r="O166" s="1048"/>
      <c r="P166" s="1049"/>
      <c r="Q166" s="1049"/>
      <c r="R166" s="1049"/>
      <c r="S166" s="1049"/>
      <c r="T166" s="1049"/>
      <c r="U166" s="1049"/>
      <c r="V166" s="1049"/>
      <c r="W166" s="1049"/>
      <c r="X166" s="1049"/>
      <c r="Y166" s="1049"/>
      <c r="Z166" s="1050"/>
      <c r="AA166" s="1051"/>
      <c r="AB166" s="1052"/>
      <c r="AC166" s="1053"/>
      <c r="AD166" s="1054"/>
      <c r="AE166" s="1055"/>
      <c r="AF166" s="1056"/>
      <c r="AG166" s="1057"/>
      <c r="AH166" s="1058"/>
      <c r="AI166" s="1059"/>
      <c r="AJ166" s="1005"/>
      <c r="AK166" s="1006"/>
      <c r="AL166" s="1007"/>
      <c r="AM166" s="1008"/>
      <c r="AN166" s="1009"/>
      <c r="AO166" s="1010"/>
      <c r="AP166" s="1008"/>
      <c r="AQ166" s="1011"/>
      <c r="AR166" s="1012"/>
      <c r="AS166" s="1123"/>
      <c r="AT166" s="1124"/>
      <c r="AU166" s="1125"/>
    </row>
    <row r="167" spans="2:47" ht="13.5" customHeight="1" x14ac:dyDescent="0.2">
      <c r="B167" s="732"/>
      <c r="C167" s="1121"/>
      <c r="D167" s="1049"/>
      <c r="E167" s="1049"/>
      <c r="F167" s="1049"/>
      <c r="G167" s="1049"/>
      <c r="H167" s="1049"/>
      <c r="I167" s="1049"/>
      <c r="J167" s="1049"/>
      <c r="K167" s="1049"/>
      <c r="L167" s="1049"/>
      <c r="M167" s="1049"/>
      <c r="N167" s="1122"/>
      <c r="O167" s="1048"/>
      <c r="P167" s="1049"/>
      <c r="Q167" s="1049"/>
      <c r="R167" s="1049"/>
      <c r="S167" s="1049"/>
      <c r="T167" s="1049"/>
      <c r="U167" s="1049"/>
      <c r="V167" s="1049"/>
      <c r="W167" s="1049"/>
      <c r="X167" s="1049"/>
      <c r="Y167" s="1049"/>
      <c r="Z167" s="1050"/>
      <c r="AA167" s="1051"/>
      <c r="AB167" s="1052"/>
      <c r="AC167" s="1053"/>
      <c r="AD167" s="1054"/>
      <c r="AE167" s="1055"/>
      <c r="AF167" s="1056"/>
      <c r="AG167" s="1057"/>
      <c r="AH167" s="1058"/>
      <c r="AI167" s="1059"/>
      <c r="AJ167" s="1005"/>
      <c r="AK167" s="1006"/>
      <c r="AL167" s="1007"/>
      <c r="AM167" s="1008"/>
      <c r="AN167" s="1009"/>
      <c r="AO167" s="1010"/>
      <c r="AP167" s="1008"/>
      <c r="AQ167" s="1011"/>
      <c r="AR167" s="1012"/>
      <c r="AS167" s="1123"/>
      <c r="AT167" s="1124"/>
      <c r="AU167" s="1125"/>
    </row>
    <row r="168" spans="2:47" ht="13.5" customHeight="1" x14ac:dyDescent="0.2">
      <c r="B168" s="732"/>
      <c r="C168" s="1121"/>
      <c r="D168" s="1049"/>
      <c r="E168" s="1049"/>
      <c r="F168" s="1049"/>
      <c r="G168" s="1049"/>
      <c r="H168" s="1049"/>
      <c r="I168" s="1049"/>
      <c r="J168" s="1049"/>
      <c r="K168" s="1049"/>
      <c r="L168" s="1049"/>
      <c r="M168" s="1049"/>
      <c r="N168" s="1122"/>
      <c r="O168" s="1048"/>
      <c r="P168" s="1049"/>
      <c r="Q168" s="1049"/>
      <c r="R168" s="1049"/>
      <c r="S168" s="1049"/>
      <c r="T168" s="1049"/>
      <c r="U168" s="1049"/>
      <c r="V168" s="1049"/>
      <c r="W168" s="1049"/>
      <c r="X168" s="1049"/>
      <c r="Y168" s="1049"/>
      <c r="Z168" s="1050"/>
      <c r="AA168" s="1051"/>
      <c r="AB168" s="1052"/>
      <c r="AC168" s="1053"/>
      <c r="AD168" s="1054"/>
      <c r="AE168" s="1055"/>
      <c r="AF168" s="1056"/>
      <c r="AG168" s="1057"/>
      <c r="AH168" s="1058"/>
      <c r="AI168" s="1059"/>
      <c r="AJ168" s="1005"/>
      <c r="AK168" s="1006"/>
      <c r="AL168" s="1007"/>
      <c r="AM168" s="1008"/>
      <c r="AN168" s="1009"/>
      <c r="AO168" s="1010"/>
      <c r="AP168" s="1008"/>
      <c r="AQ168" s="1011"/>
      <c r="AR168" s="1012"/>
      <c r="AS168" s="1123"/>
      <c r="AT168" s="1124"/>
      <c r="AU168" s="1125"/>
    </row>
    <row r="169" spans="2:47" ht="13.5" customHeight="1" x14ac:dyDescent="0.2">
      <c r="B169" s="732"/>
      <c r="C169" s="1121"/>
      <c r="D169" s="1049"/>
      <c r="E169" s="1049"/>
      <c r="F169" s="1049"/>
      <c r="G169" s="1049"/>
      <c r="H169" s="1049"/>
      <c r="I169" s="1049"/>
      <c r="J169" s="1049"/>
      <c r="K169" s="1049"/>
      <c r="L169" s="1049"/>
      <c r="M169" s="1049"/>
      <c r="N169" s="1122"/>
      <c r="O169" s="1048"/>
      <c r="P169" s="1049"/>
      <c r="Q169" s="1049"/>
      <c r="R169" s="1049"/>
      <c r="S169" s="1049"/>
      <c r="T169" s="1049"/>
      <c r="U169" s="1049"/>
      <c r="V169" s="1049"/>
      <c r="W169" s="1049"/>
      <c r="X169" s="1049"/>
      <c r="Y169" s="1049"/>
      <c r="Z169" s="1050"/>
      <c r="AA169" s="1051"/>
      <c r="AB169" s="1052"/>
      <c r="AC169" s="1053"/>
      <c r="AD169" s="1054"/>
      <c r="AE169" s="1055"/>
      <c r="AF169" s="1056"/>
      <c r="AG169" s="1057"/>
      <c r="AH169" s="1058"/>
      <c r="AI169" s="1059"/>
      <c r="AJ169" s="1005"/>
      <c r="AK169" s="1006"/>
      <c r="AL169" s="1007"/>
      <c r="AM169" s="1008"/>
      <c r="AN169" s="1009"/>
      <c r="AO169" s="1010"/>
      <c r="AP169" s="1008"/>
      <c r="AQ169" s="1011"/>
      <c r="AR169" s="1012"/>
      <c r="AS169" s="1123"/>
      <c r="AT169" s="1124"/>
      <c r="AU169" s="1125"/>
    </row>
    <row r="170" spans="2:47" ht="13.5" customHeight="1" x14ac:dyDescent="0.2">
      <c r="B170" s="732"/>
      <c r="C170" s="1121"/>
      <c r="D170" s="1049"/>
      <c r="E170" s="1049"/>
      <c r="F170" s="1049"/>
      <c r="G170" s="1049"/>
      <c r="H170" s="1049"/>
      <c r="I170" s="1049"/>
      <c r="J170" s="1049"/>
      <c r="K170" s="1049"/>
      <c r="L170" s="1049"/>
      <c r="M170" s="1049"/>
      <c r="N170" s="1122"/>
      <c r="O170" s="1048"/>
      <c r="P170" s="1049"/>
      <c r="Q170" s="1049"/>
      <c r="R170" s="1049"/>
      <c r="S170" s="1049"/>
      <c r="T170" s="1049"/>
      <c r="U170" s="1049"/>
      <c r="V170" s="1049"/>
      <c r="W170" s="1049"/>
      <c r="X170" s="1049"/>
      <c r="Y170" s="1049"/>
      <c r="Z170" s="1050"/>
      <c r="AA170" s="1051"/>
      <c r="AB170" s="1052"/>
      <c r="AC170" s="1053"/>
      <c r="AD170" s="1054"/>
      <c r="AE170" s="1055"/>
      <c r="AF170" s="1056"/>
      <c r="AG170" s="1057"/>
      <c r="AH170" s="1058"/>
      <c r="AI170" s="1059"/>
      <c r="AJ170" s="1005"/>
      <c r="AK170" s="1006"/>
      <c r="AL170" s="1007"/>
      <c r="AM170" s="1008"/>
      <c r="AN170" s="1009"/>
      <c r="AO170" s="1010"/>
      <c r="AP170" s="1008"/>
      <c r="AQ170" s="1011"/>
      <c r="AR170" s="1012"/>
      <c r="AS170" s="1123"/>
      <c r="AT170" s="1124"/>
      <c r="AU170" s="1125"/>
    </row>
    <row r="171" spans="2:47" ht="3.75" customHeight="1" x14ac:dyDescent="0.2">
      <c r="B171" s="782"/>
      <c r="C171" s="779"/>
      <c r="D171" s="775"/>
      <c r="E171" s="775"/>
      <c r="F171" s="775"/>
      <c r="G171" s="775"/>
      <c r="H171" s="775"/>
      <c r="I171" s="775"/>
      <c r="J171" s="775"/>
      <c r="K171" s="775"/>
      <c r="L171" s="775"/>
      <c r="M171" s="775"/>
      <c r="N171" s="776"/>
      <c r="O171" s="774"/>
      <c r="P171" s="775"/>
      <c r="Q171" s="775"/>
      <c r="R171" s="775"/>
      <c r="S171" s="775"/>
      <c r="T171" s="775"/>
      <c r="U171" s="775"/>
      <c r="V171" s="775"/>
      <c r="W171" s="775"/>
      <c r="X171" s="775"/>
      <c r="Y171" s="775"/>
      <c r="Z171" s="775"/>
      <c r="AA171" s="777"/>
      <c r="AB171" s="775"/>
      <c r="AC171" s="778"/>
      <c r="AD171" s="1060"/>
      <c r="AE171" s="1061"/>
      <c r="AF171" s="1062"/>
      <c r="AG171" s="784"/>
      <c r="AH171" s="783"/>
      <c r="AI171" s="785"/>
      <c r="AJ171" s="1063"/>
      <c r="AK171" s="1064"/>
      <c r="AL171" s="1065"/>
      <c r="AM171" s="1066"/>
      <c r="AN171" s="1062"/>
      <c r="AO171" s="1067"/>
      <c r="AP171" s="779"/>
      <c r="AQ171" s="775"/>
      <c r="AR171" s="776"/>
      <c r="AS171" s="1163"/>
      <c r="AT171" s="1062"/>
      <c r="AU171" s="1164"/>
    </row>
    <row r="172" spans="2:47" ht="13.5" customHeight="1" x14ac:dyDescent="0.2">
      <c r="B172" s="786" t="str">
        <f>Sprachen!H$178</f>
        <v>B.11  Consumatori di energia processi e produzione</v>
      </c>
      <c r="C172" s="780"/>
      <c r="D172" s="745"/>
      <c r="E172" s="745"/>
      <c r="F172" s="745"/>
      <c r="G172" s="745"/>
      <c r="H172" s="745"/>
      <c r="I172" s="745"/>
      <c r="J172" s="745"/>
      <c r="K172" s="745"/>
      <c r="L172" s="745"/>
      <c r="M172" s="745"/>
      <c r="N172" s="755"/>
      <c r="O172" s="766"/>
      <c r="P172" s="767"/>
      <c r="Q172" s="767"/>
      <c r="R172" s="767"/>
      <c r="S172" s="767"/>
      <c r="T172" s="767"/>
      <c r="U172" s="767"/>
      <c r="V172" s="767"/>
      <c r="W172" s="767"/>
      <c r="X172" s="767"/>
      <c r="Y172" s="767"/>
      <c r="Z172" s="767"/>
      <c r="AA172" s="781"/>
      <c r="AB172" s="767"/>
      <c r="AC172" s="772"/>
      <c r="AD172" s="1040"/>
      <c r="AE172" s="1041"/>
      <c r="AF172" s="1042"/>
      <c r="AG172" s="781"/>
      <c r="AH172" s="767"/>
      <c r="AI172" s="773"/>
      <c r="AJ172" s="1043"/>
      <c r="AK172" s="1044"/>
      <c r="AL172" s="1045"/>
      <c r="AM172" s="1046"/>
      <c r="AN172" s="1042"/>
      <c r="AO172" s="1047"/>
      <c r="AP172" s="771"/>
      <c r="AQ172" s="767"/>
      <c r="AR172" s="773"/>
      <c r="AS172" s="1043"/>
      <c r="AT172" s="1042"/>
      <c r="AU172" s="1141"/>
    </row>
    <row r="173" spans="2:47" ht="13.5" customHeight="1" x14ac:dyDescent="0.2">
      <c r="B173" s="732"/>
      <c r="C173" s="1121"/>
      <c r="D173" s="1049"/>
      <c r="E173" s="1049"/>
      <c r="F173" s="1049"/>
      <c r="G173" s="1049"/>
      <c r="H173" s="1049"/>
      <c r="I173" s="1049"/>
      <c r="J173" s="1049"/>
      <c r="K173" s="1049"/>
      <c r="L173" s="1049"/>
      <c r="M173" s="1049"/>
      <c r="N173" s="1122"/>
      <c r="O173" s="1048"/>
      <c r="P173" s="1049"/>
      <c r="Q173" s="1049"/>
      <c r="R173" s="1049"/>
      <c r="S173" s="1049"/>
      <c r="T173" s="1049"/>
      <c r="U173" s="1049"/>
      <c r="V173" s="1049"/>
      <c r="W173" s="1049"/>
      <c r="X173" s="1049"/>
      <c r="Y173" s="1049"/>
      <c r="Z173" s="1050"/>
      <c r="AA173" s="1051"/>
      <c r="AB173" s="1052"/>
      <c r="AC173" s="1053"/>
      <c r="AD173" s="1054"/>
      <c r="AE173" s="1055"/>
      <c r="AF173" s="1056"/>
      <c r="AG173" s="1057"/>
      <c r="AH173" s="1058"/>
      <c r="AI173" s="1059"/>
      <c r="AJ173" s="1005"/>
      <c r="AK173" s="1006"/>
      <c r="AL173" s="1007"/>
      <c r="AM173" s="1008"/>
      <c r="AN173" s="1009"/>
      <c r="AO173" s="1010"/>
      <c r="AP173" s="1008"/>
      <c r="AQ173" s="1011"/>
      <c r="AR173" s="1012"/>
      <c r="AS173" s="1123"/>
      <c r="AT173" s="1124"/>
      <c r="AU173" s="1125"/>
    </row>
    <row r="174" spans="2:47" ht="13.5" customHeight="1" x14ac:dyDescent="0.2">
      <c r="B174" s="732"/>
      <c r="C174" s="1121"/>
      <c r="D174" s="1049"/>
      <c r="E174" s="1049"/>
      <c r="F174" s="1049"/>
      <c r="G174" s="1049"/>
      <c r="H174" s="1049"/>
      <c r="I174" s="1049"/>
      <c r="J174" s="1049"/>
      <c r="K174" s="1049"/>
      <c r="L174" s="1049"/>
      <c r="M174" s="1049"/>
      <c r="N174" s="1122"/>
      <c r="O174" s="1048"/>
      <c r="P174" s="1049"/>
      <c r="Q174" s="1049"/>
      <c r="R174" s="1049"/>
      <c r="S174" s="1049"/>
      <c r="T174" s="1049"/>
      <c r="U174" s="1049"/>
      <c r="V174" s="1049"/>
      <c r="W174" s="1049"/>
      <c r="X174" s="1049"/>
      <c r="Y174" s="1049"/>
      <c r="Z174" s="1050"/>
      <c r="AA174" s="1051"/>
      <c r="AB174" s="1052"/>
      <c r="AC174" s="1053"/>
      <c r="AD174" s="1054"/>
      <c r="AE174" s="1055"/>
      <c r="AF174" s="1056"/>
      <c r="AG174" s="1057"/>
      <c r="AH174" s="1058"/>
      <c r="AI174" s="1059"/>
      <c r="AJ174" s="1005"/>
      <c r="AK174" s="1006"/>
      <c r="AL174" s="1007"/>
      <c r="AM174" s="1008"/>
      <c r="AN174" s="1009"/>
      <c r="AO174" s="1010"/>
      <c r="AP174" s="1008"/>
      <c r="AQ174" s="1011"/>
      <c r="AR174" s="1012"/>
      <c r="AS174" s="1123"/>
      <c r="AT174" s="1124"/>
      <c r="AU174" s="1125"/>
    </row>
    <row r="175" spans="2:47" ht="13.5" customHeight="1" x14ac:dyDescent="0.2">
      <c r="B175" s="732"/>
      <c r="C175" s="1121"/>
      <c r="D175" s="1049"/>
      <c r="E175" s="1049"/>
      <c r="F175" s="1049"/>
      <c r="G175" s="1049"/>
      <c r="H175" s="1049"/>
      <c r="I175" s="1049"/>
      <c r="J175" s="1049"/>
      <c r="K175" s="1049"/>
      <c r="L175" s="1049"/>
      <c r="M175" s="1049"/>
      <c r="N175" s="1122"/>
      <c r="O175" s="1048"/>
      <c r="P175" s="1049"/>
      <c r="Q175" s="1049"/>
      <c r="R175" s="1049"/>
      <c r="S175" s="1049"/>
      <c r="T175" s="1049"/>
      <c r="U175" s="1049"/>
      <c r="V175" s="1049"/>
      <c r="W175" s="1049"/>
      <c r="X175" s="1049"/>
      <c r="Y175" s="1049"/>
      <c r="Z175" s="1050"/>
      <c r="AA175" s="1051"/>
      <c r="AB175" s="1052"/>
      <c r="AC175" s="1053"/>
      <c r="AD175" s="1054"/>
      <c r="AE175" s="1055"/>
      <c r="AF175" s="1056"/>
      <c r="AG175" s="1057"/>
      <c r="AH175" s="1058"/>
      <c r="AI175" s="1059"/>
      <c r="AJ175" s="1005"/>
      <c r="AK175" s="1006"/>
      <c r="AL175" s="1007"/>
      <c r="AM175" s="1008"/>
      <c r="AN175" s="1009"/>
      <c r="AO175" s="1010"/>
      <c r="AP175" s="1008"/>
      <c r="AQ175" s="1011"/>
      <c r="AR175" s="1012"/>
      <c r="AS175" s="1123"/>
      <c r="AT175" s="1124"/>
      <c r="AU175" s="1125"/>
    </row>
    <row r="176" spans="2:47" ht="13.5" customHeight="1" x14ac:dyDescent="0.2">
      <c r="B176" s="732"/>
      <c r="C176" s="1121"/>
      <c r="D176" s="1049"/>
      <c r="E176" s="1049"/>
      <c r="F176" s="1049"/>
      <c r="G176" s="1049"/>
      <c r="H176" s="1049"/>
      <c r="I176" s="1049"/>
      <c r="J176" s="1049"/>
      <c r="K176" s="1049"/>
      <c r="L176" s="1049"/>
      <c r="M176" s="1049"/>
      <c r="N176" s="1122"/>
      <c r="O176" s="1048"/>
      <c r="P176" s="1049"/>
      <c r="Q176" s="1049"/>
      <c r="R176" s="1049"/>
      <c r="S176" s="1049"/>
      <c r="T176" s="1049"/>
      <c r="U176" s="1049"/>
      <c r="V176" s="1049"/>
      <c r="W176" s="1049"/>
      <c r="X176" s="1049"/>
      <c r="Y176" s="1049"/>
      <c r="Z176" s="1050"/>
      <c r="AA176" s="1051"/>
      <c r="AB176" s="1052"/>
      <c r="AC176" s="1053"/>
      <c r="AD176" s="1054"/>
      <c r="AE176" s="1055"/>
      <c r="AF176" s="1056"/>
      <c r="AG176" s="1057"/>
      <c r="AH176" s="1058"/>
      <c r="AI176" s="1059"/>
      <c r="AJ176" s="1005"/>
      <c r="AK176" s="1006"/>
      <c r="AL176" s="1007"/>
      <c r="AM176" s="1008"/>
      <c r="AN176" s="1009"/>
      <c r="AO176" s="1010"/>
      <c r="AP176" s="1008"/>
      <c r="AQ176" s="1011"/>
      <c r="AR176" s="1012"/>
      <c r="AS176" s="1123"/>
      <c r="AT176" s="1124"/>
      <c r="AU176" s="1125"/>
    </row>
    <row r="177" spans="2:50" ht="13.5" customHeight="1" x14ac:dyDescent="0.2">
      <c r="B177" s="732"/>
      <c r="C177" s="1121"/>
      <c r="D177" s="1049"/>
      <c r="E177" s="1049"/>
      <c r="F177" s="1049"/>
      <c r="G177" s="1049"/>
      <c r="H177" s="1049"/>
      <c r="I177" s="1049"/>
      <c r="J177" s="1049"/>
      <c r="K177" s="1049"/>
      <c r="L177" s="1049"/>
      <c r="M177" s="1049"/>
      <c r="N177" s="1122"/>
      <c r="O177" s="1048"/>
      <c r="P177" s="1049"/>
      <c r="Q177" s="1049"/>
      <c r="R177" s="1049"/>
      <c r="S177" s="1049"/>
      <c r="T177" s="1049"/>
      <c r="U177" s="1049"/>
      <c r="V177" s="1049"/>
      <c r="W177" s="1049"/>
      <c r="X177" s="1049"/>
      <c r="Y177" s="1049"/>
      <c r="Z177" s="1050"/>
      <c r="AA177" s="1051"/>
      <c r="AB177" s="1052"/>
      <c r="AC177" s="1053"/>
      <c r="AD177" s="1054"/>
      <c r="AE177" s="1055"/>
      <c r="AF177" s="1056"/>
      <c r="AG177" s="1057"/>
      <c r="AH177" s="1058"/>
      <c r="AI177" s="1059"/>
      <c r="AJ177" s="1005"/>
      <c r="AK177" s="1006"/>
      <c r="AL177" s="1007"/>
      <c r="AM177" s="1008"/>
      <c r="AN177" s="1009"/>
      <c r="AO177" s="1010"/>
      <c r="AP177" s="1008"/>
      <c r="AQ177" s="1011"/>
      <c r="AR177" s="1012"/>
      <c r="AS177" s="1123"/>
      <c r="AT177" s="1124"/>
      <c r="AU177" s="1125"/>
    </row>
    <row r="178" spans="2:50" ht="13.5" customHeight="1" x14ac:dyDescent="0.2">
      <c r="B178" s="732"/>
      <c r="C178" s="1121"/>
      <c r="D178" s="1049"/>
      <c r="E178" s="1049"/>
      <c r="F178" s="1049"/>
      <c r="G178" s="1049"/>
      <c r="H178" s="1049"/>
      <c r="I178" s="1049"/>
      <c r="J178" s="1049"/>
      <c r="K178" s="1049"/>
      <c r="L178" s="1049"/>
      <c r="M178" s="1049"/>
      <c r="N178" s="1122"/>
      <c r="O178" s="1048"/>
      <c r="P178" s="1049"/>
      <c r="Q178" s="1049"/>
      <c r="R178" s="1049"/>
      <c r="S178" s="1049"/>
      <c r="T178" s="1049"/>
      <c r="U178" s="1049"/>
      <c r="V178" s="1049"/>
      <c r="W178" s="1049"/>
      <c r="X178" s="1049"/>
      <c r="Y178" s="1049"/>
      <c r="Z178" s="1050"/>
      <c r="AA178" s="1051"/>
      <c r="AB178" s="1052"/>
      <c r="AC178" s="1053"/>
      <c r="AD178" s="1054"/>
      <c r="AE178" s="1055"/>
      <c r="AF178" s="1056"/>
      <c r="AG178" s="1057"/>
      <c r="AH178" s="1058"/>
      <c r="AI178" s="1059"/>
      <c r="AJ178" s="1005"/>
      <c r="AK178" s="1006"/>
      <c r="AL178" s="1007"/>
      <c r="AM178" s="1008"/>
      <c r="AN178" s="1009"/>
      <c r="AO178" s="1010"/>
      <c r="AP178" s="1008"/>
      <c r="AQ178" s="1011"/>
      <c r="AR178" s="1012"/>
      <c r="AS178" s="1123"/>
      <c r="AT178" s="1124"/>
      <c r="AU178" s="1125"/>
    </row>
    <row r="179" spans="2:50" ht="13.5" customHeight="1" x14ac:dyDescent="0.2">
      <c r="B179" s="732"/>
      <c r="C179" s="1121"/>
      <c r="D179" s="1049"/>
      <c r="E179" s="1049"/>
      <c r="F179" s="1049"/>
      <c r="G179" s="1049"/>
      <c r="H179" s="1049"/>
      <c r="I179" s="1049"/>
      <c r="J179" s="1049"/>
      <c r="K179" s="1049"/>
      <c r="L179" s="1049"/>
      <c r="M179" s="1049"/>
      <c r="N179" s="1122"/>
      <c r="O179" s="1048"/>
      <c r="P179" s="1049"/>
      <c r="Q179" s="1049"/>
      <c r="R179" s="1049"/>
      <c r="S179" s="1049"/>
      <c r="T179" s="1049"/>
      <c r="U179" s="1049"/>
      <c r="V179" s="1049"/>
      <c r="W179" s="1049"/>
      <c r="X179" s="1049"/>
      <c r="Y179" s="1049"/>
      <c r="Z179" s="1050"/>
      <c r="AA179" s="1051"/>
      <c r="AB179" s="1052"/>
      <c r="AC179" s="1053"/>
      <c r="AD179" s="1054"/>
      <c r="AE179" s="1055"/>
      <c r="AF179" s="1056"/>
      <c r="AG179" s="1057"/>
      <c r="AH179" s="1058"/>
      <c r="AI179" s="1059"/>
      <c r="AJ179" s="1005"/>
      <c r="AK179" s="1006"/>
      <c r="AL179" s="1007"/>
      <c r="AM179" s="1008"/>
      <c r="AN179" s="1009"/>
      <c r="AO179" s="1010"/>
      <c r="AP179" s="1008"/>
      <c r="AQ179" s="1011"/>
      <c r="AR179" s="1012"/>
      <c r="AS179" s="1123"/>
      <c r="AT179" s="1124"/>
      <c r="AU179" s="1125"/>
    </row>
    <row r="180" spans="2:50" ht="13.5" customHeight="1" x14ac:dyDescent="0.2">
      <c r="B180" s="787"/>
      <c r="C180" s="1183"/>
      <c r="D180" s="1074"/>
      <c r="E180" s="1074"/>
      <c r="F180" s="1074"/>
      <c r="G180" s="1074"/>
      <c r="H180" s="1074"/>
      <c r="I180" s="1074"/>
      <c r="J180" s="1074"/>
      <c r="K180" s="1074"/>
      <c r="L180" s="1074"/>
      <c r="M180" s="1074"/>
      <c r="N180" s="1184"/>
      <c r="O180" s="1073"/>
      <c r="P180" s="1074"/>
      <c r="Q180" s="1074"/>
      <c r="R180" s="1074"/>
      <c r="S180" s="1074"/>
      <c r="T180" s="1074"/>
      <c r="U180" s="1074"/>
      <c r="V180" s="1074"/>
      <c r="W180" s="1074"/>
      <c r="X180" s="1074"/>
      <c r="Y180" s="1074"/>
      <c r="Z180" s="1075"/>
      <c r="AA180" s="1076"/>
      <c r="AB180" s="1077"/>
      <c r="AC180" s="1078"/>
      <c r="AD180" s="1013"/>
      <c r="AE180" s="1014"/>
      <c r="AF180" s="1015"/>
      <c r="AG180" s="1016"/>
      <c r="AH180" s="1017"/>
      <c r="AI180" s="1018"/>
      <c r="AJ180" s="1019"/>
      <c r="AK180" s="1020"/>
      <c r="AL180" s="1021"/>
      <c r="AM180" s="1022"/>
      <c r="AN180" s="1023"/>
      <c r="AO180" s="1024"/>
      <c r="AP180" s="1022"/>
      <c r="AQ180" s="1025"/>
      <c r="AR180" s="1026"/>
      <c r="AS180" s="1118"/>
      <c r="AT180" s="1119"/>
      <c r="AU180" s="1120"/>
    </row>
    <row r="181" spans="2:50" ht="13.5" customHeight="1" x14ac:dyDescent="0.2">
      <c r="B181" s="826"/>
      <c r="C181" s="827"/>
      <c r="D181" s="827"/>
      <c r="E181" s="827"/>
      <c r="F181" s="827"/>
      <c r="G181" s="827"/>
      <c r="H181" s="827"/>
      <c r="I181" s="827"/>
      <c r="J181" s="827"/>
      <c r="K181" s="827"/>
      <c r="L181" s="827"/>
      <c r="M181" s="827"/>
      <c r="N181" s="827"/>
      <c r="O181" s="827"/>
      <c r="P181" s="827"/>
      <c r="Q181" s="827"/>
      <c r="R181" s="827"/>
      <c r="S181" s="827"/>
      <c r="T181" s="827"/>
      <c r="U181" s="827"/>
      <c r="V181" s="827"/>
      <c r="W181" s="827"/>
      <c r="X181" s="827"/>
      <c r="Y181" s="827"/>
      <c r="Z181" s="827"/>
      <c r="AA181" s="828"/>
      <c r="AB181" s="828"/>
      <c r="AC181" s="828"/>
      <c r="AD181" s="829"/>
      <c r="AE181" s="829"/>
      <c r="AF181" s="830"/>
      <c r="AG181" s="831"/>
      <c r="AH181" s="831"/>
      <c r="AI181" s="831"/>
      <c r="AJ181" s="655"/>
      <c r="AK181" s="655"/>
      <c r="AL181" s="832"/>
      <c r="AM181" s="833"/>
      <c r="AN181" s="834"/>
      <c r="AO181" s="834"/>
      <c r="AP181" s="833"/>
      <c r="AQ181" s="833"/>
      <c r="AR181" s="833"/>
      <c r="AS181" s="833"/>
      <c r="AT181" s="835"/>
      <c r="AU181" s="835"/>
    </row>
    <row r="182" spans="2:50" ht="15" customHeight="1" x14ac:dyDescent="0.2">
      <c r="B182" s="733" t="str">
        <f>Sprachen!H$171</f>
        <v xml:space="preserve">Formulario B </v>
      </c>
      <c r="C182" s="734"/>
      <c r="D182" s="734"/>
      <c r="E182" s="734"/>
      <c r="F182" s="734"/>
      <c r="G182" s="734"/>
      <c r="H182" s="734"/>
      <c r="I182" s="734"/>
      <c r="J182" s="734"/>
      <c r="K182" s="734"/>
      <c r="L182" s="734"/>
      <c r="M182" s="734"/>
      <c r="N182" s="734"/>
      <c r="O182" s="734"/>
      <c r="P182" s="734"/>
      <c r="Q182" s="734"/>
      <c r="R182" s="734"/>
      <c r="S182" s="734"/>
      <c r="T182" s="734"/>
      <c r="U182" s="734"/>
      <c r="V182" s="734"/>
      <c r="W182" s="734"/>
      <c r="X182" s="734"/>
      <c r="Y182" s="734"/>
      <c r="Z182" s="734"/>
      <c r="AA182" s="734"/>
      <c r="AB182" s="734"/>
      <c r="AC182" s="734"/>
      <c r="AD182" s="734"/>
      <c r="AE182" s="734"/>
      <c r="AF182" s="734"/>
      <c r="AG182" s="734"/>
      <c r="AH182" s="735"/>
      <c r="AI182" s="735"/>
      <c r="AJ182" s="735"/>
      <c r="AK182" s="735"/>
      <c r="AL182" s="735"/>
      <c r="AM182" s="735"/>
      <c r="AN182" s="735"/>
      <c r="AO182" s="735"/>
      <c r="AP182" s="735"/>
      <c r="AQ182" s="735"/>
      <c r="AR182" s="735"/>
      <c r="AS182" s="735"/>
      <c r="AT182" s="735"/>
      <c r="AU182" s="736" t="str">
        <f>IF(Frontespizio!$G$13="","",Frontespizio!$G$13)</f>
        <v/>
      </c>
    </row>
    <row r="183" spans="2:50" ht="15" customHeight="1" x14ac:dyDescent="0.2">
      <c r="B183" s="733" t="str">
        <f>CONCATENATE(Sprachen!H$172," ",I187)</f>
        <v xml:space="preserve">Indicazioni su edifici ed impianti tecnici 5 / </v>
      </c>
      <c r="C183" s="737"/>
      <c r="D183" s="734"/>
      <c r="E183" s="738"/>
      <c r="F183" s="734"/>
      <c r="G183" s="734"/>
      <c r="H183" s="734"/>
      <c r="I183" s="734"/>
      <c r="J183" s="734"/>
      <c r="K183" s="734"/>
      <c r="L183" s="734"/>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3"/>
      <c r="AL183" s="733"/>
      <c r="AM183" s="733"/>
      <c r="AN183" s="733"/>
      <c r="AO183" s="733"/>
      <c r="AP183" s="733"/>
      <c r="AQ183" s="733"/>
      <c r="AR183" s="733"/>
      <c r="AS183" s="733"/>
      <c r="AT183" s="733"/>
      <c r="AU183" s="736" t="str">
        <f>IF(Frontespizio!$G$26="","",Frontespizio!$G$26)</f>
        <v/>
      </c>
    </row>
    <row r="184" spans="2:50" ht="6" hidden="1" customHeight="1" x14ac:dyDescent="0.2">
      <c r="B184" s="739"/>
      <c r="C184" s="740"/>
      <c r="D184" s="740"/>
      <c r="E184" s="740"/>
      <c r="F184" s="740"/>
      <c r="G184" s="740"/>
      <c r="H184" s="740"/>
      <c r="I184" s="740"/>
      <c r="J184" s="740"/>
      <c r="K184" s="740"/>
      <c r="L184" s="740"/>
      <c r="M184" s="740"/>
      <c r="N184" s="740"/>
      <c r="O184" s="740"/>
      <c r="P184" s="740"/>
      <c r="Q184" s="740"/>
      <c r="R184" s="740"/>
      <c r="S184" s="740"/>
      <c r="T184" s="740"/>
      <c r="U184" s="740"/>
      <c r="V184" s="740"/>
      <c r="W184" s="740"/>
      <c r="X184" s="740"/>
      <c r="Y184" s="740"/>
      <c r="Z184" s="740"/>
      <c r="AA184" s="740"/>
      <c r="AB184" s="740"/>
      <c r="AC184" s="740"/>
      <c r="AD184" s="740"/>
      <c r="AE184" s="740"/>
      <c r="AF184" s="740"/>
      <c r="AG184" s="740"/>
      <c r="AH184" s="740"/>
      <c r="AI184" s="740"/>
      <c r="AJ184" s="740"/>
      <c r="AK184" s="740"/>
      <c r="AL184" s="740"/>
      <c r="AM184" s="740"/>
      <c r="AN184" s="740"/>
      <c r="AO184" s="740"/>
      <c r="AP184" s="740"/>
      <c r="AQ184" s="740"/>
      <c r="AR184" s="740"/>
      <c r="AS184" s="740"/>
      <c r="AT184" s="740"/>
      <c r="AU184" s="740"/>
    </row>
    <row r="185" spans="2:50" ht="4.5" customHeight="1" x14ac:dyDescent="0.2">
      <c r="B185" s="734"/>
      <c r="C185" s="734"/>
      <c r="D185" s="734"/>
      <c r="E185" s="734"/>
      <c r="F185" s="734"/>
      <c r="G185" s="734"/>
      <c r="H185" s="734"/>
      <c r="I185" s="734"/>
      <c r="J185" s="734"/>
      <c r="K185" s="734"/>
      <c r="L185" s="734"/>
      <c r="M185" s="734"/>
      <c r="N185" s="734"/>
      <c r="O185" s="734"/>
      <c r="P185" s="734"/>
      <c r="Q185" s="734"/>
      <c r="R185" s="734"/>
      <c r="S185" s="734"/>
      <c r="T185" s="734"/>
      <c r="U185" s="734"/>
      <c r="V185" s="734"/>
      <c r="W185" s="734"/>
      <c r="X185" s="734"/>
      <c r="Y185" s="734"/>
      <c r="Z185" s="734"/>
      <c r="AA185" s="734"/>
      <c r="AB185" s="734"/>
      <c r="AC185" s="734"/>
      <c r="AD185" s="734"/>
      <c r="AE185" s="734"/>
      <c r="AF185" s="734"/>
      <c r="AG185" s="734"/>
      <c r="AH185" s="734"/>
      <c r="AI185" s="734"/>
      <c r="AJ185" s="734"/>
      <c r="AK185" s="734"/>
      <c r="AL185" s="734"/>
      <c r="AM185" s="734"/>
      <c r="AN185" s="734"/>
      <c r="AO185" s="734"/>
      <c r="AP185" s="734"/>
      <c r="AQ185" s="734"/>
      <c r="AR185" s="734"/>
      <c r="AS185" s="734"/>
      <c r="AT185" s="734"/>
      <c r="AU185" s="734"/>
    </row>
    <row r="186" spans="2:50" ht="18" customHeight="1" x14ac:dyDescent="0.2">
      <c r="B186" s="1168" t="str">
        <f>Sprachen!H$173</f>
        <v>Dati sull’edificio</v>
      </c>
      <c r="C186" s="1169"/>
      <c r="D186" s="1169"/>
      <c r="E186" s="1169"/>
      <c r="F186" s="1169"/>
      <c r="G186" s="1169"/>
      <c r="H186" s="1169"/>
      <c r="I186" s="1169"/>
      <c r="J186" s="1169"/>
      <c r="K186" s="1169"/>
      <c r="L186" s="1169"/>
      <c r="M186" s="1169"/>
      <c r="N186" s="1169"/>
      <c r="O186" s="1169"/>
      <c r="P186" s="1169"/>
      <c r="Q186" s="1169"/>
      <c r="R186" s="1169"/>
      <c r="S186" s="1169"/>
      <c r="T186" s="1169"/>
      <c r="U186" s="1169"/>
      <c r="V186" s="1169"/>
      <c r="W186" s="1169"/>
      <c r="X186" s="1169"/>
      <c r="Y186" s="1169"/>
      <c r="Z186" s="1169"/>
      <c r="AA186" s="1169"/>
      <c r="AB186" s="1169"/>
      <c r="AC186" s="1169"/>
      <c r="AD186" s="1169"/>
      <c r="AE186" s="1169"/>
      <c r="AF186" s="1169"/>
      <c r="AG186" s="1169"/>
      <c r="AH186" s="1169"/>
      <c r="AI186" s="1169"/>
      <c r="AJ186" s="1169"/>
      <c r="AK186" s="1169"/>
      <c r="AL186" s="1169"/>
      <c r="AM186" s="1169"/>
      <c r="AN186" s="1169"/>
      <c r="AO186" s="1169"/>
      <c r="AP186" s="1169"/>
      <c r="AQ186" s="1169"/>
      <c r="AR186" s="1169"/>
      <c r="AS186" s="1169"/>
      <c r="AT186" s="1169"/>
      <c r="AU186" s="1170"/>
    </row>
    <row r="187" spans="2:50" ht="15" customHeight="1" x14ac:dyDescent="0.2">
      <c r="B187" s="744" t="s">
        <v>267</v>
      </c>
      <c r="C187" s="1114" t="str">
        <f>Sprachen!H$179</f>
        <v>N° edificio:</v>
      </c>
      <c r="D187" s="1114"/>
      <c r="E187" s="1114"/>
      <c r="F187" s="1114"/>
      <c r="G187" s="1114"/>
      <c r="H187" s="1114"/>
      <c r="I187" s="1185" t="str">
        <f>CONCATENATE("5 / ",'Formulario A'!$F$15)</f>
        <v xml:space="preserve">5 / </v>
      </c>
      <c r="J187" s="1186"/>
      <c r="K187" s="745"/>
      <c r="L187" s="745"/>
      <c r="M187" s="745"/>
      <c r="N187" s="745"/>
      <c r="O187" s="745"/>
      <c r="P187" s="745"/>
      <c r="Q187" s="745"/>
      <c r="R187" s="745"/>
      <c r="S187" s="745"/>
      <c r="T187" s="745"/>
      <c r="U187" s="745"/>
      <c r="V187" s="745"/>
      <c r="W187" s="745"/>
      <c r="X187" s="745"/>
      <c r="Y187" s="745"/>
      <c r="Z187" s="745"/>
      <c r="AA187" s="745"/>
      <c r="AB187" s="745"/>
      <c r="AC187" s="745"/>
      <c r="AD187" s="745"/>
      <c r="AE187" s="745"/>
      <c r="AF187" s="745"/>
      <c r="AG187" s="745"/>
      <c r="AH187" s="745"/>
      <c r="AI187" s="745"/>
      <c r="AJ187" s="746"/>
      <c r="AK187" s="746"/>
      <c r="AL187" s="746"/>
      <c r="AM187" s="746"/>
      <c r="AN187" s="746"/>
      <c r="AO187" s="746"/>
      <c r="AP187" s="746"/>
      <c r="AQ187" s="746"/>
      <c r="AR187" s="746"/>
      <c r="AS187" s="746"/>
      <c r="AT187" s="746"/>
      <c r="AU187" s="747"/>
    </row>
    <row r="188" spans="2:50" ht="15" customHeight="1" x14ac:dyDescent="0.2">
      <c r="B188" s="748" t="s">
        <v>268</v>
      </c>
      <c r="C188" s="1113" t="str">
        <f>Sprachen!H$180</f>
        <v>Denominazione edificio:</v>
      </c>
      <c r="D188" s="1113"/>
      <c r="E188" s="1113"/>
      <c r="F188" s="1113"/>
      <c r="G188" s="1113"/>
      <c r="H188" s="1142"/>
      <c r="I188" s="1183"/>
      <c r="J188" s="1074"/>
      <c r="K188" s="1074"/>
      <c r="L188" s="1074"/>
      <c r="M188" s="1074"/>
      <c r="N188" s="1074"/>
      <c r="O188" s="1074"/>
      <c r="P188" s="1074"/>
      <c r="Q188" s="1074"/>
      <c r="R188" s="1074"/>
      <c r="S188" s="1074"/>
      <c r="T188" s="1074"/>
      <c r="U188" s="1074"/>
      <c r="V188" s="1112" t="str">
        <f>Sprachen!H$200</f>
        <v>Indirizzo:</v>
      </c>
      <c r="W188" s="1113"/>
      <c r="X188" s="1113"/>
      <c r="Y188" s="1113"/>
      <c r="Z188" s="1113"/>
      <c r="AA188" s="1074"/>
      <c r="AB188" s="1074"/>
      <c r="AC188" s="1074"/>
      <c r="AD188" s="1074"/>
      <c r="AE188" s="1074"/>
      <c r="AF188" s="1074"/>
      <c r="AG188" s="1074"/>
      <c r="AH188" s="1074"/>
      <c r="AI188" s="1074"/>
      <c r="AJ188" s="1074"/>
      <c r="AK188" s="1074"/>
      <c r="AL188" s="1074"/>
      <c r="AM188" s="1074"/>
      <c r="AN188" s="1074"/>
      <c r="AO188" s="1074"/>
      <c r="AP188" s="1074"/>
      <c r="AQ188" s="1074"/>
      <c r="AR188" s="1074"/>
      <c r="AS188" s="1074"/>
      <c r="AT188" s="1074"/>
      <c r="AU188" s="1184"/>
    </row>
    <row r="189" spans="2:50" ht="15" customHeight="1" x14ac:dyDescent="0.2">
      <c r="B189" s="744" t="s">
        <v>269</v>
      </c>
      <c r="C189" s="1114" t="str">
        <f>Sprachen!H$181</f>
        <v>Numero di piani:</v>
      </c>
      <c r="D189" s="1114"/>
      <c r="E189" s="1114"/>
      <c r="F189" s="1114"/>
      <c r="G189" s="1114"/>
      <c r="H189" s="1115"/>
      <c r="I189" s="749"/>
      <c r="J189" s="1114" t="str">
        <f>Sprachen!H$195</f>
        <v xml:space="preserve"> Piani superiori</v>
      </c>
      <c r="K189" s="1114"/>
      <c r="L189" s="1114"/>
      <c r="M189" s="1114"/>
      <c r="N189" s="1114"/>
      <c r="O189" s="1114"/>
      <c r="P189" s="1114"/>
      <c r="Q189" s="1114"/>
      <c r="R189" s="1115"/>
      <c r="S189" s="749"/>
      <c r="T189" s="1114" t="str">
        <f>Sprachen!H$199</f>
        <v xml:space="preserve"> Piani interrati</v>
      </c>
      <c r="U189" s="1114"/>
      <c r="V189" s="1114"/>
      <c r="W189" s="1114"/>
      <c r="X189" s="1114"/>
      <c r="Y189" s="1114"/>
      <c r="Z189" s="1114"/>
      <c r="AA189" s="1114"/>
      <c r="AB189" s="1114"/>
      <c r="AC189" s="1114"/>
      <c r="AD189" s="1114"/>
      <c r="AE189" s="1114"/>
      <c r="AF189" s="1114"/>
      <c r="AG189" s="1114"/>
      <c r="AH189" s="1114"/>
      <c r="AI189" s="1114"/>
      <c r="AJ189" s="1114"/>
      <c r="AK189" s="1114"/>
      <c r="AL189" s="1114"/>
      <c r="AM189" s="1114"/>
      <c r="AN189" s="1114"/>
      <c r="AO189" s="1114"/>
      <c r="AP189" s="1114"/>
      <c r="AQ189" s="1114"/>
      <c r="AR189" s="1114"/>
      <c r="AS189" s="1114"/>
      <c r="AT189" s="1114"/>
      <c r="AU189" s="1116"/>
    </row>
    <row r="190" spans="2:50" ht="15" customHeight="1" x14ac:dyDescent="0.2">
      <c r="B190" s="750" t="s">
        <v>270</v>
      </c>
      <c r="C190" s="1143" t="str">
        <f>Sprachen!H$182</f>
        <v>Superfici di piano:</v>
      </c>
      <c r="D190" s="1143"/>
      <c r="E190" s="1143"/>
      <c r="F190" s="1143"/>
      <c r="G190" s="1143"/>
      <c r="H190" s="1144"/>
      <c r="I190" s="1112" t="str">
        <f>Sprachen!H$193</f>
        <v>Superficie utile lorda</v>
      </c>
      <c r="J190" s="1113"/>
      <c r="K190" s="1113"/>
      <c r="L190" s="1113"/>
      <c r="M190" s="1113"/>
      <c r="N190" s="1113"/>
      <c r="O190" s="1113"/>
      <c r="P190" s="1113"/>
      <c r="Q190" s="1113"/>
      <c r="R190" s="1113"/>
      <c r="S190" s="1113"/>
      <c r="T190" s="1113"/>
      <c r="U190" s="1113"/>
      <c r="V190" s="1014"/>
      <c r="W190" s="1014"/>
      <c r="X190" s="1014"/>
      <c r="Y190" s="1135" t="str">
        <f>Sprachen!H$201</f>
        <v xml:space="preserve"> m² SUL</v>
      </c>
      <c r="Z190" s="1135"/>
      <c r="AA190" s="1135"/>
      <c r="AB190" s="1136"/>
      <c r="AC190" s="1112" t="str">
        <f>Sprachen!H$205</f>
        <v>Superficie di piano riscaldata</v>
      </c>
      <c r="AD190" s="1113"/>
      <c r="AE190" s="1113"/>
      <c r="AF190" s="1113"/>
      <c r="AG190" s="1113"/>
      <c r="AH190" s="1113"/>
      <c r="AI190" s="1113"/>
      <c r="AJ190" s="1113"/>
      <c r="AK190" s="1113"/>
      <c r="AL190" s="1113"/>
      <c r="AM190" s="1113"/>
      <c r="AN190" s="1113"/>
      <c r="AO190" s="1113"/>
      <c r="AP190" s="1014"/>
      <c r="AQ190" s="1014"/>
      <c r="AR190" s="1014"/>
      <c r="AS190" s="1135" t="str">
        <f>Sprachen!H$213</f>
        <v xml:space="preserve"> m² SUL</v>
      </c>
      <c r="AT190" s="1135"/>
      <c r="AU190" s="1165"/>
    </row>
    <row r="191" spans="2:50" ht="15" customHeight="1" x14ac:dyDescent="0.2">
      <c r="B191" s="751" t="s">
        <v>271</v>
      </c>
      <c r="C191" s="1080" t="str">
        <f>Sprachen!H$183</f>
        <v>Tipi di utilizzo:</v>
      </c>
      <c r="D191" s="1080"/>
      <c r="E191" s="1080"/>
      <c r="F191" s="1080"/>
      <c r="G191" s="1080"/>
      <c r="H191" s="1081"/>
      <c r="I191" s="752" t="s">
        <v>231</v>
      </c>
      <c r="J191" s="1129"/>
      <c r="K191" s="1129"/>
      <c r="L191" s="1129"/>
      <c r="M191" s="1129"/>
      <c r="N191" s="1129"/>
      <c r="O191" s="1130"/>
      <c r="P191" s="1131"/>
      <c r="Q191" s="1132"/>
      <c r="R191" s="1132"/>
      <c r="S191" s="1080" t="str">
        <f>Sprachen!H$197</f>
        <v xml:space="preserve"> m² SUL</v>
      </c>
      <c r="T191" s="1080"/>
      <c r="U191" s="1081"/>
      <c r="V191" s="752" t="s">
        <v>232</v>
      </c>
      <c r="W191" s="1129"/>
      <c r="X191" s="1129"/>
      <c r="Y191" s="1129"/>
      <c r="Z191" s="1129"/>
      <c r="AA191" s="1129"/>
      <c r="AB191" s="1130"/>
      <c r="AC191" s="1131"/>
      <c r="AD191" s="1132"/>
      <c r="AE191" s="1132"/>
      <c r="AF191" s="1133" t="str">
        <f>Sprachen!H$208</f>
        <v xml:space="preserve"> m² SUL</v>
      </c>
      <c r="AG191" s="1166"/>
      <c r="AH191" s="1167"/>
      <c r="AI191" s="752" t="s">
        <v>250</v>
      </c>
      <c r="AJ191" s="1129"/>
      <c r="AK191" s="1129"/>
      <c r="AL191" s="1129"/>
      <c r="AM191" s="1129"/>
      <c r="AN191" s="1129"/>
      <c r="AO191" s="1130"/>
      <c r="AP191" s="1131"/>
      <c r="AQ191" s="1132"/>
      <c r="AR191" s="1132"/>
      <c r="AS191" s="1133" t="str">
        <f>Sprachen!H$214</f>
        <v xml:space="preserve"> m² SUL</v>
      </c>
      <c r="AT191" s="1166"/>
      <c r="AU191" s="1171"/>
      <c r="AV191" s="632" t="e">
        <f ca="1">Eingabemeldung(Sprachen!$H$185,Sprachen!$H$184,J191)</f>
        <v>#NAME?</v>
      </c>
      <c r="AW191" s="632" t="e">
        <f ca="1">Eingabemeldung(Sprachen!$H$185,Sprachen!$H$184,W191)</f>
        <v>#NAME?</v>
      </c>
      <c r="AX191" s="632" t="e">
        <f ca="1">Eingabemeldung(Sprachen!$H$185,Sprachen!$H$184,AJ191)</f>
        <v>#NAME?</v>
      </c>
    </row>
    <row r="192" spans="2:50" ht="15" customHeight="1" x14ac:dyDescent="0.2">
      <c r="B192" s="744" t="s">
        <v>272</v>
      </c>
      <c r="C192" s="1114" t="str">
        <f>Sprachen!H$186</f>
        <v>Anno di costruzione:</v>
      </c>
      <c r="D192" s="1114"/>
      <c r="E192" s="1114"/>
      <c r="F192" s="1114"/>
      <c r="G192" s="1114"/>
      <c r="H192" s="1115"/>
      <c r="I192" s="1172"/>
      <c r="J192" s="1173"/>
      <c r="K192" s="1173"/>
      <c r="L192" s="1173"/>
      <c r="M192" s="1173"/>
      <c r="N192" s="1173"/>
      <c r="O192" s="1174"/>
      <c r="P192" s="753"/>
      <c r="Q192" s="745"/>
      <c r="R192" s="745"/>
      <c r="S192" s="745"/>
      <c r="T192" s="745"/>
      <c r="U192" s="745"/>
      <c r="V192" s="754"/>
      <c r="W192" s="745"/>
      <c r="X192" s="745"/>
      <c r="Y192" s="745"/>
      <c r="Z192" s="745"/>
      <c r="AA192" s="745"/>
      <c r="AB192" s="745"/>
      <c r="AC192" s="745"/>
      <c r="AD192" s="745"/>
      <c r="AE192" s="745"/>
      <c r="AF192" s="745"/>
      <c r="AG192" s="745"/>
      <c r="AH192" s="745"/>
      <c r="AI192" s="754"/>
      <c r="AJ192" s="745"/>
      <c r="AK192" s="745"/>
      <c r="AL192" s="745"/>
      <c r="AM192" s="745"/>
      <c r="AN192" s="745"/>
      <c r="AO192" s="745"/>
      <c r="AP192" s="745"/>
      <c r="AQ192" s="745"/>
      <c r="AR192" s="745"/>
      <c r="AS192" s="745"/>
      <c r="AT192" s="745"/>
      <c r="AU192" s="755"/>
    </row>
    <row r="193" spans="2:50" ht="15" customHeight="1" x14ac:dyDescent="0.2">
      <c r="B193" s="756"/>
      <c r="C193" s="1113" t="str">
        <f>Sprachen!H$187</f>
        <v>Risanam./ampliam.:</v>
      </c>
      <c r="D193" s="1113"/>
      <c r="E193" s="1113"/>
      <c r="F193" s="1113"/>
      <c r="G193" s="1113"/>
      <c r="H193" s="1142"/>
      <c r="I193" s="757" t="s">
        <v>231</v>
      </c>
      <c r="J193" s="1074"/>
      <c r="K193" s="1074"/>
      <c r="L193" s="1074"/>
      <c r="M193" s="1074"/>
      <c r="N193" s="1074"/>
      <c r="O193" s="1074"/>
      <c r="P193" s="1074"/>
      <c r="Q193" s="1074"/>
      <c r="R193" s="1074"/>
      <c r="S193" s="1074"/>
      <c r="T193" s="1074"/>
      <c r="U193" s="1075"/>
      <c r="V193" s="757" t="s">
        <v>232</v>
      </c>
      <c r="W193" s="1106"/>
      <c r="X193" s="1106"/>
      <c r="Y193" s="1106"/>
      <c r="Z193" s="1106"/>
      <c r="AA193" s="1106"/>
      <c r="AB193" s="1106"/>
      <c r="AC193" s="1106"/>
      <c r="AD193" s="1106"/>
      <c r="AE193" s="1106"/>
      <c r="AF193" s="1106"/>
      <c r="AG193" s="1106"/>
      <c r="AH193" s="1107"/>
      <c r="AI193" s="757" t="s">
        <v>250</v>
      </c>
      <c r="AJ193" s="1106"/>
      <c r="AK193" s="1106"/>
      <c r="AL193" s="1106"/>
      <c r="AM193" s="1106"/>
      <c r="AN193" s="1106"/>
      <c r="AO193" s="1106"/>
      <c r="AP193" s="1106"/>
      <c r="AQ193" s="1106"/>
      <c r="AR193" s="1106"/>
      <c r="AS193" s="1106"/>
      <c r="AT193" s="1106"/>
      <c r="AU193" s="1175"/>
      <c r="AV193" s="632" t="e">
        <f ca="1">Eingabemeldung(Sprachen!$H$189,Sprachen!$H$188,J193)</f>
        <v>#NAME?</v>
      </c>
      <c r="AW193" s="632" t="e">
        <f ca="1">Eingabemeldung(Sprachen!$H$189,Sprachen!$H$188,W193)</f>
        <v>#NAME?</v>
      </c>
      <c r="AX193" s="632" t="e">
        <f ca="1">Eingabemeldung(Sprachen!$H$189,Sprachen!$H$188,AJ193)</f>
        <v>#NAME?</v>
      </c>
    </row>
    <row r="194" spans="2:50" ht="15" customHeight="1" x14ac:dyDescent="0.2">
      <c r="B194" s="744" t="s">
        <v>273</v>
      </c>
      <c r="C194" s="1114" t="str">
        <f>Sprachen!H$190</f>
        <v>Tipo di involucro edilizio:</v>
      </c>
      <c r="D194" s="1114"/>
      <c r="E194" s="1114"/>
      <c r="F194" s="1114"/>
      <c r="G194" s="1114"/>
      <c r="H194" s="1115"/>
      <c r="I194" s="1108"/>
      <c r="J194" s="1109"/>
      <c r="K194" s="1109"/>
      <c r="L194" s="1109"/>
      <c r="M194" s="1109"/>
      <c r="N194" s="1109"/>
      <c r="O194" s="1109"/>
      <c r="P194" s="1109"/>
      <c r="Q194" s="1109"/>
      <c r="R194" s="1109"/>
      <c r="S194" s="1109"/>
      <c r="T194" s="1109"/>
      <c r="U194" s="1109"/>
      <c r="V194" s="1109"/>
      <c r="W194" s="1109"/>
      <c r="X194" s="1110"/>
      <c r="Y194" s="1117" t="str">
        <f>Sprachen!H$202</f>
        <v>Protezione solare:</v>
      </c>
      <c r="Z194" s="1114"/>
      <c r="AA194" s="1114"/>
      <c r="AB194" s="1114"/>
      <c r="AC194" s="1114"/>
      <c r="AD194" s="1115"/>
      <c r="AE194" s="1108"/>
      <c r="AF194" s="1109"/>
      <c r="AG194" s="1109"/>
      <c r="AH194" s="1109"/>
      <c r="AI194" s="1109"/>
      <c r="AJ194" s="1109"/>
      <c r="AK194" s="1109"/>
      <c r="AL194" s="1109"/>
      <c r="AM194" s="1109"/>
      <c r="AN194" s="1109"/>
      <c r="AO194" s="1109"/>
      <c r="AP194" s="1109"/>
      <c r="AQ194" s="1109"/>
      <c r="AR194" s="1109"/>
      <c r="AS194" s="1109"/>
      <c r="AT194" s="1109"/>
      <c r="AU194" s="1111"/>
    </row>
    <row r="195" spans="2:50" ht="15" customHeight="1" x14ac:dyDescent="0.2">
      <c r="B195" s="756" t="s">
        <v>274</v>
      </c>
      <c r="C195" s="1113" t="str">
        <f>Sprachen!H$191</f>
        <v>Valori U:</v>
      </c>
      <c r="D195" s="1113"/>
      <c r="E195" s="1113"/>
      <c r="F195" s="1113"/>
      <c r="G195" s="1113"/>
      <c r="H195" s="1142"/>
      <c r="I195" s="1112" t="str">
        <f>Sprachen!H$194</f>
        <v>Parete esterna</v>
      </c>
      <c r="J195" s="1113"/>
      <c r="K195" s="1113"/>
      <c r="L195" s="1113"/>
      <c r="M195" s="1113"/>
      <c r="N195" s="1113"/>
      <c r="O195" s="1105"/>
      <c r="P195" s="1105"/>
      <c r="Q195" s="758" t="s">
        <v>925</v>
      </c>
      <c r="R195" s="759"/>
      <c r="S195" s="1112" t="str">
        <f>Sprachen!H$198</f>
        <v xml:space="preserve"> Finestre</v>
      </c>
      <c r="T195" s="1113"/>
      <c r="U195" s="1113"/>
      <c r="V195" s="1113"/>
      <c r="W195" s="1105"/>
      <c r="X195" s="1105"/>
      <c r="Y195" s="758" t="s">
        <v>925</v>
      </c>
      <c r="Z195" s="760"/>
      <c r="AA195" s="1112" t="str">
        <f>Sprachen!H$203</f>
        <v xml:space="preserve"> Pavimento verso «non riscaldato»</v>
      </c>
      <c r="AB195" s="1113"/>
      <c r="AC195" s="1113"/>
      <c r="AD195" s="1113"/>
      <c r="AE195" s="1113"/>
      <c r="AF195" s="1113"/>
      <c r="AG195" s="1113"/>
      <c r="AH195" s="1113"/>
      <c r="AI195" s="1105"/>
      <c r="AJ195" s="1105"/>
      <c r="AK195" s="758" t="s">
        <v>925</v>
      </c>
      <c r="AL195" s="760"/>
      <c r="AM195" s="1112" t="str">
        <f>Sprachen!H$211</f>
        <v xml:space="preserve">Tetto
</v>
      </c>
      <c r="AN195" s="1113"/>
      <c r="AO195" s="1113"/>
      <c r="AP195" s="1113"/>
      <c r="AQ195" s="1113"/>
      <c r="AR195" s="1105"/>
      <c r="AS195" s="1105"/>
      <c r="AT195" s="758" t="s">
        <v>925</v>
      </c>
      <c r="AU195" s="761"/>
    </row>
    <row r="196" spans="2:50" ht="18" customHeight="1" x14ac:dyDescent="0.2">
      <c r="B196" s="741" t="str">
        <f>Sprachen!H$174</f>
        <v>Dati sugli impianti</v>
      </c>
      <c r="C196" s="742"/>
      <c r="D196" s="742"/>
      <c r="E196" s="742"/>
      <c r="F196" s="742"/>
      <c r="G196" s="742"/>
      <c r="H196" s="742"/>
      <c r="I196" s="742"/>
      <c r="J196" s="742"/>
      <c r="K196" s="742"/>
      <c r="L196" s="742"/>
      <c r="M196" s="742"/>
      <c r="N196" s="742"/>
      <c r="O196" s="742"/>
      <c r="P196" s="742"/>
      <c r="Q196" s="742"/>
      <c r="R196" s="742"/>
      <c r="S196" s="742"/>
      <c r="T196" s="742"/>
      <c r="U196" s="742"/>
      <c r="V196" s="742"/>
      <c r="W196" s="742"/>
      <c r="X196" s="742"/>
      <c r="Y196" s="742"/>
      <c r="Z196" s="742"/>
      <c r="AA196" s="742"/>
      <c r="AB196" s="742"/>
      <c r="AC196" s="742"/>
      <c r="AD196" s="742"/>
      <c r="AE196" s="742"/>
      <c r="AF196" s="742"/>
      <c r="AG196" s="742"/>
      <c r="AH196" s="742"/>
      <c r="AI196" s="742"/>
      <c r="AJ196" s="742"/>
      <c r="AK196" s="742"/>
      <c r="AL196" s="742"/>
      <c r="AM196" s="742"/>
      <c r="AN196" s="742"/>
      <c r="AO196" s="742"/>
      <c r="AP196" s="742"/>
      <c r="AQ196" s="742"/>
      <c r="AR196" s="742"/>
      <c r="AS196" s="742"/>
      <c r="AT196" s="742"/>
      <c r="AU196" s="743"/>
    </row>
    <row r="197" spans="2:50" ht="25.5" customHeight="1" x14ac:dyDescent="0.2">
      <c r="B197" s="762" t="str">
        <f>Sprachen!H$175</f>
        <v>N°</v>
      </c>
      <c r="C197" s="763" t="str">
        <f>Sprachen!H$192</f>
        <v>Impianto</v>
      </c>
      <c r="D197" s="742"/>
      <c r="E197" s="742"/>
      <c r="F197" s="742"/>
      <c r="G197" s="742"/>
      <c r="H197" s="742"/>
      <c r="I197" s="742"/>
      <c r="J197" s="742"/>
      <c r="K197" s="742"/>
      <c r="L197" s="742"/>
      <c r="M197" s="742"/>
      <c r="N197" s="743"/>
      <c r="O197" s="1079" t="str">
        <f>Sprachen!H$196</f>
        <v>Dati tecnici</v>
      </c>
      <c r="P197" s="1080"/>
      <c r="Q197" s="1080"/>
      <c r="R197" s="1080"/>
      <c r="S197" s="1080"/>
      <c r="T197" s="1080"/>
      <c r="U197" s="1080"/>
      <c r="V197" s="1080"/>
      <c r="W197" s="1080"/>
      <c r="X197" s="1080"/>
      <c r="Y197" s="1080"/>
      <c r="Z197" s="1081"/>
      <c r="AA197" s="1082" t="str">
        <f>Sprachen!H$204</f>
        <v>Potenza [kW]</v>
      </c>
      <c r="AB197" s="1083"/>
      <c r="AC197" s="1084"/>
      <c r="AD197" s="1082" t="str">
        <f>Sprachen!H$206</f>
        <v>Ore di funzion. 
[h/a]</v>
      </c>
      <c r="AE197" s="1083"/>
      <c r="AF197" s="1085"/>
      <c r="AG197" s="1082" t="str">
        <f>Sprachen!H$207</f>
        <v>RdC</v>
      </c>
      <c r="AH197" s="1083"/>
      <c r="AI197" s="1086"/>
      <c r="AJ197" s="1087" t="str">
        <f>Sprachen!H$209</f>
        <v>Anno di costruzione</v>
      </c>
      <c r="AK197" s="1083"/>
      <c r="AL197" s="1088"/>
      <c r="AM197" s="1089" t="str">
        <f>Sprachen!H$210</f>
        <v>Stato</v>
      </c>
      <c r="AN197" s="1090"/>
      <c r="AO197" s="1091"/>
      <c r="AP197" s="1092" t="str">
        <f>Sprachen!H$212</f>
        <v>Obbligo di 
risanam.</v>
      </c>
      <c r="AQ197" s="1093"/>
      <c r="AR197" s="1094"/>
      <c r="AS197" s="1087" t="str">
        <f>Sprachen!H$215</f>
        <v>Schema (allegato)</v>
      </c>
      <c r="AT197" s="1085"/>
      <c r="AU197" s="1086"/>
    </row>
    <row r="198" spans="2:50" ht="13.5" customHeight="1" x14ac:dyDescent="0.2">
      <c r="B198" s="764" t="str">
        <f>Sprachen!H$176</f>
        <v>B.9  Impianti di produzione di energia</v>
      </c>
      <c r="C198" s="765"/>
      <c r="D198" s="745"/>
      <c r="E198" s="745"/>
      <c r="F198" s="745"/>
      <c r="G198" s="745"/>
      <c r="H198" s="745"/>
      <c r="I198" s="745"/>
      <c r="J198" s="745"/>
      <c r="K198" s="745"/>
      <c r="L198" s="745"/>
      <c r="M198" s="745"/>
      <c r="N198" s="755"/>
      <c r="O198" s="766"/>
      <c r="P198" s="767"/>
      <c r="Q198" s="767"/>
      <c r="R198" s="767"/>
      <c r="S198" s="767"/>
      <c r="T198" s="767"/>
      <c r="U198" s="767"/>
      <c r="V198" s="767"/>
      <c r="W198" s="767"/>
      <c r="X198" s="767"/>
      <c r="Y198" s="767"/>
      <c r="Z198" s="767"/>
      <c r="AA198" s="1095"/>
      <c r="AB198" s="1096"/>
      <c r="AC198" s="1097"/>
      <c r="AD198" s="1098"/>
      <c r="AE198" s="1099"/>
      <c r="AF198" s="1042"/>
      <c r="AG198" s="768"/>
      <c r="AH198" s="769"/>
      <c r="AI198" s="770"/>
      <c r="AJ198" s="1100"/>
      <c r="AK198" s="1101"/>
      <c r="AL198" s="1045"/>
      <c r="AM198" s="1102"/>
      <c r="AN198" s="1042"/>
      <c r="AO198" s="1047"/>
      <c r="AP198" s="1046"/>
      <c r="AQ198" s="1103"/>
      <c r="AR198" s="1104"/>
      <c r="AS198" s="1043"/>
      <c r="AT198" s="1042"/>
      <c r="AU198" s="1141"/>
    </row>
    <row r="199" spans="2:50" ht="13.5" customHeight="1" x14ac:dyDescent="0.2">
      <c r="B199" s="732"/>
      <c r="C199" s="1121"/>
      <c r="D199" s="1049"/>
      <c r="E199" s="1049"/>
      <c r="F199" s="1049"/>
      <c r="G199" s="1049"/>
      <c r="H199" s="1049"/>
      <c r="I199" s="1049"/>
      <c r="J199" s="1049"/>
      <c r="K199" s="1049"/>
      <c r="L199" s="1049"/>
      <c r="M199" s="1049"/>
      <c r="N199" s="1122"/>
      <c r="O199" s="1048"/>
      <c r="P199" s="1049"/>
      <c r="Q199" s="1049"/>
      <c r="R199" s="1049"/>
      <c r="S199" s="1049"/>
      <c r="T199" s="1049"/>
      <c r="U199" s="1049"/>
      <c r="V199" s="1049"/>
      <c r="W199" s="1049"/>
      <c r="X199" s="1049"/>
      <c r="Y199" s="1049"/>
      <c r="Z199" s="1050"/>
      <c r="AA199" s="1051"/>
      <c r="AB199" s="1052"/>
      <c r="AC199" s="1053"/>
      <c r="AD199" s="1054"/>
      <c r="AE199" s="1055"/>
      <c r="AF199" s="1056"/>
      <c r="AG199" s="1057"/>
      <c r="AH199" s="1058"/>
      <c r="AI199" s="1059"/>
      <c r="AJ199" s="1005"/>
      <c r="AK199" s="1006"/>
      <c r="AL199" s="1007"/>
      <c r="AM199" s="1008"/>
      <c r="AN199" s="1009"/>
      <c r="AO199" s="1010"/>
      <c r="AP199" s="1008"/>
      <c r="AQ199" s="1011"/>
      <c r="AR199" s="1012"/>
      <c r="AS199" s="1123"/>
      <c r="AT199" s="1124"/>
      <c r="AU199" s="1125"/>
    </row>
    <row r="200" spans="2:50" ht="13.5" customHeight="1" x14ac:dyDescent="0.2">
      <c r="B200" s="732"/>
      <c r="C200" s="1121"/>
      <c r="D200" s="1049"/>
      <c r="E200" s="1049"/>
      <c r="F200" s="1049"/>
      <c r="G200" s="1049"/>
      <c r="H200" s="1049"/>
      <c r="I200" s="1049"/>
      <c r="J200" s="1049"/>
      <c r="K200" s="1049"/>
      <c r="L200" s="1049"/>
      <c r="M200" s="1049"/>
      <c r="N200" s="1122"/>
      <c r="O200" s="1048"/>
      <c r="P200" s="1049"/>
      <c r="Q200" s="1049"/>
      <c r="R200" s="1049"/>
      <c r="S200" s="1049"/>
      <c r="T200" s="1049"/>
      <c r="U200" s="1049"/>
      <c r="V200" s="1049"/>
      <c r="W200" s="1049"/>
      <c r="X200" s="1049"/>
      <c r="Y200" s="1049"/>
      <c r="Z200" s="1050"/>
      <c r="AA200" s="1051"/>
      <c r="AB200" s="1052"/>
      <c r="AC200" s="1053"/>
      <c r="AD200" s="1054"/>
      <c r="AE200" s="1055"/>
      <c r="AF200" s="1056"/>
      <c r="AG200" s="1057"/>
      <c r="AH200" s="1058"/>
      <c r="AI200" s="1059"/>
      <c r="AJ200" s="1005"/>
      <c r="AK200" s="1006"/>
      <c r="AL200" s="1007"/>
      <c r="AM200" s="1008"/>
      <c r="AN200" s="1009"/>
      <c r="AO200" s="1010"/>
      <c r="AP200" s="1008"/>
      <c r="AQ200" s="1011"/>
      <c r="AR200" s="1012"/>
      <c r="AS200" s="1123"/>
      <c r="AT200" s="1124"/>
      <c r="AU200" s="1125"/>
    </row>
    <row r="201" spans="2:50" ht="13.5" customHeight="1" x14ac:dyDescent="0.2">
      <c r="B201" s="732"/>
      <c r="C201" s="1121"/>
      <c r="D201" s="1049"/>
      <c r="E201" s="1049"/>
      <c r="F201" s="1049"/>
      <c r="G201" s="1049"/>
      <c r="H201" s="1049"/>
      <c r="I201" s="1049"/>
      <c r="J201" s="1049"/>
      <c r="K201" s="1049"/>
      <c r="L201" s="1049"/>
      <c r="M201" s="1049"/>
      <c r="N201" s="1122"/>
      <c r="O201" s="1048"/>
      <c r="P201" s="1049"/>
      <c r="Q201" s="1049"/>
      <c r="R201" s="1049"/>
      <c r="S201" s="1049"/>
      <c r="T201" s="1049"/>
      <c r="U201" s="1049"/>
      <c r="V201" s="1049"/>
      <c r="W201" s="1049"/>
      <c r="X201" s="1049"/>
      <c r="Y201" s="1049"/>
      <c r="Z201" s="1050"/>
      <c r="AA201" s="1051"/>
      <c r="AB201" s="1052"/>
      <c r="AC201" s="1053"/>
      <c r="AD201" s="1054"/>
      <c r="AE201" s="1055"/>
      <c r="AF201" s="1056"/>
      <c r="AG201" s="1057"/>
      <c r="AH201" s="1058"/>
      <c r="AI201" s="1059"/>
      <c r="AJ201" s="1005"/>
      <c r="AK201" s="1006"/>
      <c r="AL201" s="1007"/>
      <c r="AM201" s="1008"/>
      <c r="AN201" s="1009"/>
      <c r="AO201" s="1010"/>
      <c r="AP201" s="1008"/>
      <c r="AQ201" s="1011"/>
      <c r="AR201" s="1012"/>
      <c r="AS201" s="1123"/>
      <c r="AT201" s="1124"/>
      <c r="AU201" s="1125"/>
    </row>
    <row r="202" spans="2:50" ht="13.5" customHeight="1" x14ac:dyDescent="0.2">
      <c r="B202" s="732"/>
      <c r="C202" s="1121"/>
      <c r="D202" s="1049"/>
      <c r="E202" s="1049"/>
      <c r="F202" s="1049"/>
      <c r="G202" s="1049"/>
      <c r="H202" s="1049"/>
      <c r="I202" s="1049"/>
      <c r="J202" s="1049"/>
      <c r="K202" s="1049"/>
      <c r="L202" s="1049"/>
      <c r="M202" s="1049"/>
      <c r="N202" s="1122"/>
      <c r="O202" s="1048"/>
      <c r="P202" s="1049"/>
      <c r="Q202" s="1049"/>
      <c r="R202" s="1049"/>
      <c r="S202" s="1049"/>
      <c r="T202" s="1049"/>
      <c r="U202" s="1049"/>
      <c r="V202" s="1049"/>
      <c r="W202" s="1049"/>
      <c r="X202" s="1049"/>
      <c r="Y202" s="1049"/>
      <c r="Z202" s="1050"/>
      <c r="AA202" s="1051"/>
      <c r="AB202" s="1052"/>
      <c r="AC202" s="1053"/>
      <c r="AD202" s="1054"/>
      <c r="AE202" s="1055"/>
      <c r="AF202" s="1056"/>
      <c r="AG202" s="1057"/>
      <c r="AH202" s="1058"/>
      <c r="AI202" s="1059"/>
      <c r="AJ202" s="1005"/>
      <c r="AK202" s="1006"/>
      <c r="AL202" s="1007"/>
      <c r="AM202" s="1008"/>
      <c r="AN202" s="1009"/>
      <c r="AO202" s="1010"/>
      <c r="AP202" s="1008"/>
      <c r="AQ202" s="1011"/>
      <c r="AR202" s="1012"/>
      <c r="AS202" s="1123"/>
      <c r="AT202" s="1124"/>
      <c r="AU202" s="1125"/>
    </row>
    <row r="203" spans="2:50" ht="13.5" customHeight="1" x14ac:dyDescent="0.2">
      <c r="B203" s="732"/>
      <c r="C203" s="1121"/>
      <c r="D203" s="1049"/>
      <c r="E203" s="1049"/>
      <c r="F203" s="1049"/>
      <c r="G203" s="1049"/>
      <c r="H203" s="1049"/>
      <c r="I203" s="1049"/>
      <c r="J203" s="1049"/>
      <c r="K203" s="1049"/>
      <c r="L203" s="1049"/>
      <c r="M203" s="1049"/>
      <c r="N203" s="1122"/>
      <c r="O203" s="1048"/>
      <c r="P203" s="1049"/>
      <c r="Q203" s="1049"/>
      <c r="R203" s="1049"/>
      <c r="S203" s="1049"/>
      <c r="T203" s="1049"/>
      <c r="U203" s="1049"/>
      <c r="V203" s="1049"/>
      <c r="W203" s="1049"/>
      <c r="X203" s="1049"/>
      <c r="Y203" s="1049"/>
      <c r="Z203" s="1050"/>
      <c r="AA203" s="1051"/>
      <c r="AB203" s="1052"/>
      <c r="AC203" s="1053"/>
      <c r="AD203" s="1054"/>
      <c r="AE203" s="1055"/>
      <c r="AF203" s="1056"/>
      <c r="AG203" s="1057"/>
      <c r="AH203" s="1058"/>
      <c r="AI203" s="1059"/>
      <c r="AJ203" s="1005"/>
      <c r="AK203" s="1006"/>
      <c r="AL203" s="1007"/>
      <c r="AM203" s="1008"/>
      <c r="AN203" s="1009"/>
      <c r="AO203" s="1010"/>
      <c r="AP203" s="1008"/>
      <c r="AQ203" s="1011"/>
      <c r="AR203" s="1012"/>
      <c r="AS203" s="1123"/>
      <c r="AT203" s="1124"/>
      <c r="AU203" s="1125"/>
    </row>
    <row r="204" spans="2:50" ht="13.5" customHeight="1" x14ac:dyDescent="0.2">
      <c r="B204" s="732"/>
      <c r="C204" s="1121"/>
      <c r="D204" s="1049"/>
      <c r="E204" s="1049"/>
      <c r="F204" s="1049"/>
      <c r="G204" s="1049"/>
      <c r="H204" s="1049"/>
      <c r="I204" s="1049"/>
      <c r="J204" s="1049"/>
      <c r="K204" s="1049"/>
      <c r="L204" s="1049"/>
      <c r="M204" s="1049"/>
      <c r="N204" s="1122"/>
      <c r="O204" s="1048"/>
      <c r="P204" s="1049"/>
      <c r="Q204" s="1049"/>
      <c r="R204" s="1049"/>
      <c r="S204" s="1049"/>
      <c r="T204" s="1049"/>
      <c r="U204" s="1049"/>
      <c r="V204" s="1049"/>
      <c r="W204" s="1049"/>
      <c r="X204" s="1049"/>
      <c r="Y204" s="1049"/>
      <c r="Z204" s="1050"/>
      <c r="AA204" s="1051"/>
      <c r="AB204" s="1052"/>
      <c r="AC204" s="1053"/>
      <c r="AD204" s="1054"/>
      <c r="AE204" s="1055"/>
      <c r="AF204" s="1056"/>
      <c r="AG204" s="1057"/>
      <c r="AH204" s="1058"/>
      <c r="AI204" s="1059"/>
      <c r="AJ204" s="1005"/>
      <c r="AK204" s="1006"/>
      <c r="AL204" s="1007"/>
      <c r="AM204" s="1008"/>
      <c r="AN204" s="1009"/>
      <c r="AO204" s="1010"/>
      <c r="AP204" s="1008"/>
      <c r="AQ204" s="1011"/>
      <c r="AR204" s="1012"/>
      <c r="AS204" s="1123"/>
      <c r="AT204" s="1124"/>
      <c r="AU204" s="1125"/>
    </row>
    <row r="205" spans="2:50" ht="4.5" customHeight="1" x14ac:dyDescent="0.2">
      <c r="B205" s="774"/>
      <c r="C205" s="775"/>
      <c r="D205" s="775"/>
      <c r="E205" s="775"/>
      <c r="F205" s="775"/>
      <c r="G205" s="775"/>
      <c r="H205" s="775"/>
      <c r="I205" s="775"/>
      <c r="J205" s="775"/>
      <c r="K205" s="775"/>
      <c r="L205" s="775"/>
      <c r="M205" s="775"/>
      <c r="N205" s="776"/>
      <c r="O205" s="774"/>
      <c r="P205" s="775"/>
      <c r="Q205" s="775"/>
      <c r="R205" s="775"/>
      <c r="S205" s="775"/>
      <c r="T205" s="775"/>
      <c r="U205" s="775"/>
      <c r="V205" s="775"/>
      <c r="W205" s="775"/>
      <c r="X205" s="775"/>
      <c r="Y205" s="775"/>
      <c r="Z205" s="775"/>
      <c r="AA205" s="777"/>
      <c r="AB205" s="775"/>
      <c r="AC205" s="778"/>
      <c r="AD205" s="1068"/>
      <c r="AE205" s="1069"/>
      <c r="AF205" s="1070"/>
      <c r="AG205" s="777"/>
      <c r="AH205" s="775"/>
      <c r="AI205" s="776"/>
      <c r="AJ205" s="1063"/>
      <c r="AK205" s="1064"/>
      <c r="AL205" s="1065"/>
      <c r="AM205" s="1071"/>
      <c r="AN205" s="1070"/>
      <c r="AO205" s="1072"/>
      <c r="AP205" s="779"/>
      <c r="AQ205" s="775"/>
      <c r="AR205" s="776"/>
      <c r="AS205" s="1063"/>
      <c r="AT205" s="1070"/>
      <c r="AU205" s="1162"/>
    </row>
    <row r="206" spans="2:50" ht="13.5" customHeight="1" x14ac:dyDescent="0.2">
      <c r="B206" s="764" t="str">
        <f>Sprachen!H$177</f>
        <v>B.10  Consumatori di energia tecnica impiantistica</v>
      </c>
      <c r="C206" s="780"/>
      <c r="D206" s="745"/>
      <c r="E206" s="745"/>
      <c r="F206" s="745"/>
      <c r="G206" s="745"/>
      <c r="H206" s="745"/>
      <c r="I206" s="745"/>
      <c r="J206" s="745"/>
      <c r="K206" s="745"/>
      <c r="L206" s="745"/>
      <c r="M206" s="745"/>
      <c r="N206" s="755"/>
      <c r="O206" s="766"/>
      <c r="P206" s="767"/>
      <c r="Q206" s="767"/>
      <c r="R206" s="767"/>
      <c r="S206" s="767"/>
      <c r="T206" s="767"/>
      <c r="U206" s="767"/>
      <c r="V206" s="767"/>
      <c r="W206" s="767"/>
      <c r="X206" s="767"/>
      <c r="Y206" s="767"/>
      <c r="Z206" s="767"/>
      <c r="AA206" s="781"/>
      <c r="AB206" s="767"/>
      <c r="AC206" s="772"/>
      <c r="AD206" s="1040"/>
      <c r="AE206" s="1041"/>
      <c r="AF206" s="1042"/>
      <c r="AG206" s="781"/>
      <c r="AH206" s="767"/>
      <c r="AI206" s="773"/>
      <c r="AJ206" s="1043"/>
      <c r="AK206" s="1044"/>
      <c r="AL206" s="1045"/>
      <c r="AM206" s="1046"/>
      <c r="AN206" s="1042"/>
      <c r="AO206" s="1047"/>
      <c r="AP206" s="771"/>
      <c r="AQ206" s="767"/>
      <c r="AR206" s="773"/>
      <c r="AS206" s="1043"/>
      <c r="AT206" s="1042"/>
      <c r="AU206" s="1141"/>
    </row>
    <row r="207" spans="2:50" ht="13.5" customHeight="1" x14ac:dyDescent="0.2">
      <c r="B207" s="732"/>
      <c r="C207" s="1121"/>
      <c r="D207" s="1049"/>
      <c r="E207" s="1049"/>
      <c r="F207" s="1049"/>
      <c r="G207" s="1049"/>
      <c r="H207" s="1049"/>
      <c r="I207" s="1049"/>
      <c r="J207" s="1049"/>
      <c r="K207" s="1049"/>
      <c r="L207" s="1049"/>
      <c r="M207" s="1049"/>
      <c r="N207" s="1122"/>
      <c r="O207" s="1048"/>
      <c r="P207" s="1049"/>
      <c r="Q207" s="1049"/>
      <c r="R207" s="1049"/>
      <c r="S207" s="1049"/>
      <c r="T207" s="1049"/>
      <c r="U207" s="1049"/>
      <c r="V207" s="1049"/>
      <c r="W207" s="1049"/>
      <c r="X207" s="1049"/>
      <c r="Y207" s="1049"/>
      <c r="Z207" s="1050"/>
      <c r="AA207" s="1051"/>
      <c r="AB207" s="1052"/>
      <c r="AC207" s="1053"/>
      <c r="AD207" s="1054"/>
      <c r="AE207" s="1055"/>
      <c r="AF207" s="1056"/>
      <c r="AG207" s="1057"/>
      <c r="AH207" s="1058"/>
      <c r="AI207" s="1059"/>
      <c r="AJ207" s="1005"/>
      <c r="AK207" s="1006"/>
      <c r="AL207" s="1007"/>
      <c r="AM207" s="1008"/>
      <c r="AN207" s="1009"/>
      <c r="AO207" s="1010"/>
      <c r="AP207" s="1008"/>
      <c r="AQ207" s="1011"/>
      <c r="AR207" s="1012"/>
      <c r="AS207" s="1123"/>
      <c r="AT207" s="1124"/>
      <c r="AU207" s="1125"/>
    </row>
    <row r="208" spans="2:50" ht="13.5" customHeight="1" x14ac:dyDescent="0.2">
      <c r="B208" s="732"/>
      <c r="C208" s="1121"/>
      <c r="D208" s="1049"/>
      <c r="E208" s="1049"/>
      <c r="F208" s="1049"/>
      <c r="G208" s="1049"/>
      <c r="H208" s="1049"/>
      <c r="I208" s="1049"/>
      <c r="J208" s="1049"/>
      <c r="K208" s="1049"/>
      <c r="L208" s="1049"/>
      <c r="M208" s="1049"/>
      <c r="N208" s="1122"/>
      <c r="O208" s="1048"/>
      <c r="P208" s="1049"/>
      <c r="Q208" s="1049"/>
      <c r="R208" s="1049"/>
      <c r="S208" s="1049"/>
      <c r="T208" s="1049"/>
      <c r="U208" s="1049"/>
      <c r="V208" s="1049"/>
      <c r="W208" s="1049"/>
      <c r="X208" s="1049"/>
      <c r="Y208" s="1049"/>
      <c r="Z208" s="1050"/>
      <c r="AA208" s="1051"/>
      <c r="AB208" s="1052"/>
      <c r="AC208" s="1053"/>
      <c r="AD208" s="1054"/>
      <c r="AE208" s="1055"/>
      <c r="AF208" s="1056"/>
      <c r="AG208" s="1057"/>
      <c r="AH208" s="1058"/>
      <c r="AI208" s="1059"/>
      <c r="AJ208" s="1005"/>
      <c r="AK208" s="1006"/>
      <c r="AL208" s="1007"/>
      <c r="AM208" s="1008"/>
      <c r="AN208" s="1009"/>
      <c r="AO208" s="1010"/>
      <c r="AP208" s="1008"/>
      <c r="AQ208" s="1011"/>
      <c r="AR208" s="1012"/>
      <c r="AS208" s="1123"/>
      <c r="AT208" s="1124"/>
      <c r="AU208" s="1125"/>
    </row>
    <row r="209" spans="2:47" ht="13.5" customHeight="1" x14ac:dyDescent="0.2">
      <c r="B209" s="732"/>
      <c r="C209" s="1121"/>
      <c r="D209" s="1049"/>
      <c r="E209" s="1049"/>
      <c r="F209" s="1049"/>
      <c r="G209" s="1049"/>
      <c r="H209" s="1049"/>
      <c r="I209" s="1049"/>
      <c r="J209" s="1049"/>
      <c r="K209" s="1049"/>
      <c r="L209" s="1049"/>
      <c r="M209" s="1049"/>
      <c r="N209" s="1122"/>
      <c r="O209" s="1048"/>
      <c r="P209" s="1049"/>
      <c r="Q209" s="1049"/>
      <c r="R209" s="1049"/>
      <c r="S209" s="1049"/>
      <c r="T209" s="1049"/>
      <c r="U209" s="1049"/>
      <c r="V209" s="1049"/>
      <c r="W209" s="1049"/>
      <c r="X209" s="1049"/>
      <c r="Y209" s="1049"/>
      <c r="Z209" s="1050"/>
      <c r="AA209" s="1051"/>
      <c r="AB209" s="1052"/>
      <c r="AC209" s="1053"/>
      <c r="AD209" s="1054"/>
      <c r="AE209" s="1055"/>
      <c r="AF209" s="1056"/>
      <c r="AG209" s="1057"/>
      <c r="AH209" s="1058"/>
      <c r="AI209" s="1059"/>
      <c r="AJ209" s="1005"/>
      <c r="AK209" s="1006"/>
      <c r="AL209" s="1007"/>
      <c r="AM209" s="1008"/>
      <c r="AN209" s="1009"/>
      <c r="AO209" s="1010"/>
      <c r="AP209" s="1008"/>
      <c r="AQ209" s="1011"/>
      <c r="AR209" s="1012"/>
      <c r="AS209" s="1123"/>
      <c r="AT209" s="1124"/>
      <c r="AU209" s="1125"/>
    </row>
    <row r="210" spans="2:47" ht="13.5" customHeight="1" x14ac:dyDescent="0.2">
      <c r="B210" s="732"/>
      <c r="C210" s="1121"/>
      <c r="D210" s="1049"/>
      <c r="E210" s="1049"/>
      <c r="F210" s="1049"/>
      <c r="G210" s="1049"/>
      <c r="H210" s="1049"/>
      <c r="I210" s="1049"/>
      <c r="J210" s="1049"/>
      <c r="K210" s="1049"/>
      <c r="L210" s="1049"/>
      <c r="M210" s="1049"/>
      <c r="N210" s="1122"/>
      <c r="O210" s="1048"/>
      <c r="P210" s="1049"/>
      <c r="Q210" s="1049"/>
      <c r="R210" s="1049"/>
      <c r="S210" s="1049"/>
      <c r="T210" s="1049"/>
      <c r="U210" s="1049"/>
      <c r="V210" s="1049"/>
      <c r="W210" s="1049"/>
      <c r="X210" s="1049"/>
      <c r="Y210" s="1049"/>
      <c r="Z210" s="1050"/>
      <c r="AA210" s="1051"/>
      <c r="AB210" s="1052"/>
      <c r="AC210" s="1053"/>
      <c r="AD210" s="1054"/>
      <c r="AE210" s="1055"/>
      <c r="AF210" s="1056"/>
      <c r="AG210" s="1057"/>
      <c r="AH210" s="1058"/>
      <c r="AI210" s="1059"/>
      <c r="AJ210" s="1005"/>
      <c r="AK210" s="1006"/>
      <c r="AL210" s="1007"/>
      <c r="AM210" s="1008"/>
      <c r="AN210" s="1009"/>
      <c r="AO210" s="1010"/>
      <c r="AP210" s="1008"/>
      <c r="AQ210" s="1011"/>
      <c r="AR210" s="1012"/>
      <c r="AS210" s="1123"/>
      <c r="AT210" s="1124"/>
      <c r="AU210" s="1125"/>
    </row>
    <row r="211" spans="2:47" ht="13.5" customHeight="1" x14ac:dyDescent="0.2">
      <c r="B211" s="732"/>
      <c r="C211" s="1121"/>
      <c r="D211" s="1049"/>
      <c r="E211" s="1049"/>
      <c r="F211" s="1049"/>
      <c r="G211" s="1049"/>
      <c r="H211" s="1049"/>
      <c r="I211" s="1049"/>
      <c r="J211" s="1049"/>
      <c r="K211" s="1049"/>
      <c r="L211" s="1049"/>
      <c r="M211" s="1049"/>
      <c r="N211" s="1122"/>
      <c r="O211" s="1048"/>
      <c r="P211" s="1049"/>
      <c r="Q211" s="1049"/>
      <c r="R211" s="1049"/>
      <c r="S211" s="1049"/>
      <c r="T211" s="1049"/>
      <c r="U211" s="1049"/>
      <c r="V211" s="1049"/>
      <c r="W211" s="1049"/>
      <c r="X211" s="1049"/>
      <c r="Y211" s="1049"/>
      <c r="Z211" s="1050"/>
      <c r="AA211" s="1051"/>
      <c r="AB211" s="1052"/>
      <c r="AC211" s="1053"/>
      <c r="AD211" s="1054"/>
      <c r="AE211" s="1055"/>
      <c r="AF211" s="1056"/>
      <c r="AG211" s="1057"/>
      <c r="AH211" s="1058"/>
      <c r="AI211" s="1059"/>
      <c r="AJ211" s="1005"/>
      <c r="AK211" s="1006"/>
      <c r="AL211" s="1007"/>
      <c r="AM211" s="1008"/>
      <c r="AN211" s="1009"/>
      <c r="AO211" s="1010"/>
      <c r="AP211" s="1008"/>
      <c r="AQ211" s="1011"/>
      <c r="AR211" s="1012"/>
      <c r="AS211" s="1123"/>
      <c r="AT211" s="1124"/>
      <c r="AU211" s="1125"/>
    </row>
    <row r="212" spans="2:47" ht="13.5" customHeight="1" x14ac:dyDescent="0.2">
      <c r="B212" s="732"/>
      <c r="C212" s="1121"/>
      <c r="D212" s="1049"/>
      <c r="E212" s="1049"/>
      <c r="F212" s="1049"/>
      <c r="G212" s="1049"/>
      <c r="H212" s="1049"/>
      <c r="I212" s="1049"/>
      <c r="J212" s="1049"/>
      <c r="K212" s="1049"/>
      <c r="L212" s="1049"/>
      <c r="M212" s="1049"/>
      <c r="N212" s="1122"/>
      <c r="O212" s="1048"/>
      <c r="P212" s="1049"/>
      <c r="Q212" s="1049"/>
      <c r="R212" s="1049"/>
      <c r="S212" s="1049"/>
      <c r="T212" s="1049"/>
      <c r="U212" s="1049"/>
      <c r="V212" s="1049"/>
      <c r="W212" s="1049"/>
      <c r="X212" s="1049"/>
      <c r="Y212" s="1049"/>
      <c r="Z212" s="1050"/>
      <c r="AA212" s="1051"/>
      <c r="AB212" s="1052"/>
      <c r="AC212" s="1053"/>
      <c r="AD212" s="1054"/>
      <c r="AE212" s="1055"/>
      <c r="AF212" s="1056"/>
      <c r="AG212" s="1057"/>
      <c r="AH212" s="1058"/>
      <c r="AI212" s="1059"/>
      <c r="AJ212" s="1005"/>
      <c r="AK212" s="1006"/>
      <c r="AL212" s="1007"/>
      <c r="AM212" s="1008"/>
      <c r="AN212" s="1009"/>
      <c r="AO212" s="1010"/>
      <c r="AP212" s="1008"/>
      <c r="AQ212" s="1011"/>
      <c r="AR212" s="1012"/>
      <c r="AS212" s="1123"/>
      <c r="AT212" s="1124"/>
      <c r="AU212" s="1125"/>
    </row>
    <row r="213" spans="2:47" ht="13.5" customHeight="1" x14ac:dyDescent="0.2">
      <c r="B213" s="732"/>
      <c r="C213" s="1121"/>
      <c r="D213" s="1049"/>
      <c r="E213" s="1049"/>
      <c r="F213" s="1049"/>
      <c r="G213" s="1049"/>
      <c r="H213" s="1049"/>
      <c r="I213" s="1049"/>
      <c r="J213" s="1049"/>
      <c r="K213" s="1049"/>
      <c r="L213" s="1049"/>
      <c r="M213" s="1049"/>
      <c r="N213" s="1122"/>
      <c r="O213" s="1048"/>
      <c r="P213" s="1049"/>
      <c r="Q213" s="1049"/>
      <c r="R213" s="1049"/>
      <c r="S213" s="1049"/>
      <c r="T213" s="1049"/>
      <c r="U213" s="1049"/>
      <c r="V213" s="1049"/>
      <c r="W213" s="1049"/>
      <c r="X213" s="1049"/>
      <c r="Y213" s="1049"/>
      <c r="Z213" s="1050"/>
      <c r="AA213" s="1051"/>
      <c r="AB213" s="1052"/>
      <c r="AC213" s="1053"/>
      <c r="AD213" s="1054"/>
      <c r="AE213" s="1055"/>
      <c r="AF213" s="1056"/>
      <c r="AG213" s="1057"/>
      <c r="AH213" s="1058"/>
      <c r="AI213" s="1059"/>
      <c r="AJ213" s="1005"/>
      <c r="AK213" s="1006"/>
      <c r="AL213" s="1007"/>
      <c r="AM213" s="1008"/>
      <c r="AN213" s="1009"/>
      <c r="AO213" s="1010"/>
      <c r="AP213" s="1008"/>
      <c r="AQ213" s="1011"/>
      <c r="AR213" s="1012"/>
      <c r="AS213" s="1123"/>
      <c r="AT213" s="1124"/>
      <c r="AU213" s="1125"/>
    </row>
    <row r="214" spans="2:47" ht="13.5" customHeight="1" x14ac:dyDescent="0.2">
      <c r="B214" s="732"/>
      <c r="C214" s="1121"/>
      <c r="D214" s="1049"/>
      <c r="E214" s="1049"/>
      <c r="F214" s="1049"/>
      <c r="G214" s="1049"/>
      <c r="H214" s="1049"/>
      <c r="I214" s="1049"/>
      <c r="J214" s="1049"/>
      <c r="K214" s="1049"/>
      <c r="L214" s="1049"/>
      <c r="M214" s="1049"/>
      <c r="N214" s="1122"/>
      <c r="O214" s="1048"/>
      <c r="P214" s="1049"/>
      <c r="Q214" s="1049"/>
      <c r="R214" s="1049"/>
      <c r="S214" s="1049"/>
      <c r="T214" s="1049"/>
      <c r="U214" s="1049"/>
      <c r="V214" s="1049"/>
      <c r="W214" s="1049"/>
      <c r="X214" s="1049"/>
      <c r="Y214" s="1049"/>
      <c r="Z214" s="1050"/>
      <c r="AA214" s="1051"/>
      <c r="AB214" s="1052"/>
      <c r="AC214" s="1053"/>
      <c r="AD214" s="1054"/>
      <c r="AE214" s="1055"/>
      <c r="AF214" s="1056"/>
      <c r="AG214" s="1057"/>
      <c r="AH214" s="1058"/>
      <c r="AI214" s="1059"/>
      <c r="AJ214" s="1005"/>
      <c r="AK214" s="1006"/>
      <c r="AL214" s="1007"/>
      <c r="AM214" s="1008"/>
      <c r="AN214" s="1009"/>
      <c r="AO214" s="1010"/>
      <c r="AP214" s="1008"/>
      <c r="AQ214" s="1011"/>
      <c r="AR214" s="1012"/>
      <c r="AS214" s="1123"/>
      <c r="AT214" s="1124"/>
      <c r="AU214" s="1125"/>
    </row>
    <row r="215" spans="2:47" ht="13.5" customHeight="1" x14ac:dyDescent="0.2">
      <c r="B215" s="732"/>
      <c r="C215" s="1121"/>
      <c r="D215" s="1049"/>
      <c r="E215" s="1049"/>
      <c r="F215" s="1049"/>
      <c r="G215" s="1049"/>
      <c r="H215" s="1049"/>
      <c r="I215" s="1049"/>
      <c r="J215" s="1049"/>
      <c r="K215" s="1049"/>
      <c r="L215" s="1049"/>
      <c r="M215" s="1049"/>
      <c r="N215" s="1122"/>
      <c r="O215" s="1048"/>
      <c r="P215" s="1049"/>
      <c r="Q215" s="1049"/>
      <c r="R215" s="1049"/>
      <c r="S215" s="1049"/>
      <c r="T215" s="1049"/>
      <c r="U215" s="1049"/>
      <c r="V215" s="1049"/>
      <c r="W215" s="1049"/>
      <c r="X215" s="1049"/>
      <c r="Y215" s="1049"/>
      <c r="Z215" s="1050"/>
      <c r="AA215" s="1051"/>
      <c r="AB215" s="1052"/>
      <c r="AC215" s="1053"/>
      <c r="AD215" s="1054"/>
      <c r="AE215" s="1055"/>
      <c r="AF215" s="1056"/>
      <c r="AG215" s="1057"/>
      <c r="AH215" s="1058"/>
      <c r="AI215" s="1059"/>
      <c r="AJ215" s="1005"/>
      <c r="AK215" s="1006"/>
      <c r="AL215" s="1007"/>
      <c r="AM215" s="1008"/>
      <c r="AN215" s="1009"/>
      <c r="AO215" s="1010"/>
      <c r="AP215" s="1008"/>
      <c r="AQ215" s="1011"/>
      <c r="AR215" s="1012"/>
      <c r="AS215" s="1123"/>
      <c r="AT215" s="1124"/>
      <c r="AU215" s="1125"/>
    </row>
    <row r="216" spans="2:47" ht="3.75" customHeight="1" x14ac:dyDescent="0.2">
      <c r="B216" s="782"/>
      <c r="C216" s="779"/>
      <c r="D216" s="775"/>
      <c r="E216" s="775"/>
      <c r="F216" s="775"/>
      <c r="G216" s="775"/>
      <c r="H216" s="775"/>
      <c r="I216" s="775"/>
      <c r="J216" s="775"/>
      <c r="K216" s="775"/>
      <c r="L216" s="775"/>
      <c r="M216" s="775"/>
      <c r="N216" s="776"/>
      <c r="O216" s="774"/>
      <c r="P216" s="775"/>
      <c r="Q216" s="775"/>
      <c r="R216" s="775"/>
      <c r="S216" s="775"/>
      <c r="T216" s="775"/>
      <c r="U216" s="775"/>
      <c r="V216" s="775"/>
      <c r="W216" s="775"/>
      <c r="X216" s="775"/>
      <c r="Y216" s="775"/>
      <c r="Z216" s="775"/>
      <c r="AA216" s="777"/>
      <c r="AB216" s="775"/>
      <c r="AC216" s="778"/>
      <c r="AD216" s="1060"/>
      <c r="AE216" s="1061"/>
      <c r="AF216" s="1062"/>
      <c r="AG216" s="784"/>
      <c r="AH216" s="783"/>
      <c r="AI216" s="785"/>
      <c r="AJ216" s="1063"/>
      <c r="AK216" s="1064"/>
      <c r="AL216" s="1065"/>
      <c r="AM216" s="1066"/>
      <c r="AN216" s="1062"/>
      <c r="AO216" s="1067"/>
      <c r="AP216" s="779"/>
      <c r="AQ216" s="775"/>
      <c r="AR216" s="776"/>
      <c r="AS216" s="1163"/>
      <c r="AT216" s="1062"/>
      <c r="AU216" s="1164"/>
    </row>
    <row r="217" spans="2:47" ht="13.5" customHeight="1" x14ac:dyDescent="0.2">
      <c r="B217" s="786" t="str">
        <f>Sprachen!H$178</f>
        <v>B.11  Consumatori di energia processi e produzione</v>
      </c>
      <c r="C217" s="780"/>
      <c r="D217" s="745"/>
      <c r="E217" s="745"/>
      <c r="F217" s="745"/>
      <c r="G217" s="745"/>
      <c r="H217" s="745"/>
      <c r="I217" s="745"/>
      <c r="J217" s="745"/>
      <c r="K217" s="745"/>
      <c r="L217" s="745"/>
      <c r="M217" s="745"/>
      <c r="N217" s="755"/>
      <c r="O217" s="766"/>
      <c r="P217" s="767"/>
      <c r="Q217" s="767"/>
      <c r="R217" s="767"/>
      <c r="S217" s="767"/>
      <c r="T217" s="767"/>
      <c r="U217" s="767"/>
      <c r="V217" s="767"/>
      <c r="W217" s="767"/>
      <c r="X217" s="767"/>
      <c r="Y217" s="767"/>
      <c r="Z217" s="767"/>
      <c r="AA217" s="781"/>
      <c r="AB217" s="767"/>
      <c r="AC217" s="772"/>
      <c r="AD217" s="1040"/>
      <c r="AE217" s="1041"/>
      <c r="AF217" s="1042"/>
      <c r="AG217" s="781"/>
      <c r="AH217" s="767"/>
      <c r="AI217" s="773"/>
      <c r="AJ217" s="1043"/>
      <c r="AK217" s="1044"/>
      <c r="AL217" s="1045"/>
      <c r="AM217" s="1046"/>
      <c r="AN217" s="1042"/>
      <c r="AO217" s="1047"/>
      <c r="AP217" s="771"/>
      <c r="AQ217" s="767"/>
      <c r="AR217" s="773"/>
      <c r="AS217" s="1043"/>
      <c r="AT217" s="1042"/>
      <c r="AU217" s="1141"/>
    </row>
    <row r="218" spans="2:47" ht="13.5" customHeight="1" x14ac:dyDescent="0.2">
      <c r="B218" s="732"/>
      <c r="C218" s="1121"/>
      <c r="D218" s="1049"/>
      <c r="E218" s="1049"/>
      <c r="F218" s="1049"/>
      <c r="G218" s="1049"/>
      <c r="H218" s="1049"/>
      <c r="I218" s="1049"/>
      <c r="J218" s="1049"/>
      <c r="K218" s="1049"/>
      <c r="L218" s="1049"/>
      <c r="M218" s="1049"/>
      <c r="N218" s="1122"/>
      <c r="O218" s="1048"/>
      <c r="P218" s="1049"/>
      <c r="Q218" s="1049"/>
      <c r="R218" s="1049"/>
      <c r="S218" s="1049"/>
      <c r="T218" s="1049"/>
      <c r="U218" s="1049"/>
      <c r="V218" s="1049"/>
      <c r="W218" s="1049"/>
      <c r="X218" s="1049"/>
      <c r="Y218" s="1049"/>
      <c r="Z218" s="1050"/>
      <c r="AA218" s="1051"/>
      <c r="AB218" s="1052"/>
      <c r="AC218" s="1053"/>
      <c r="AD218" s="1054"/>
      <c r="AE218" s="1055"/>
      <c r="AF218" s="1056"/>
      <c r="AG218" s="1057"/>
      <c r="AH218" s="1058"/>
      <c r="AI218" s="1059"/>
      <c r="AJ218" s="1005"/>
      <c r="AK218" s="1006"/>
      <c r="AL218" s="1007"/>
      <c r="AM218" s="1008"/>
      <c r="AN218" s="1009"/>
      <c r="AO218" s="1010"/>
      <c r="AP218" s="1008"/>
      <c r="AQ218" s="1011"/>
      <c r="AR218" s="1012"/>
      <c r="AS218" s="1123"/>
      <c r="AT218" s="1124"/>
      <c r="AU218" s="1125"/>
    </row>
    <row r="219" spans="2:47" ht="13.5" customHeight="1" x14ac:dyDescent="0.2">
      <c r="B219" s="732"/>
      <c r="C219" s="1121"/>
      <c r="D219" s="1049"/>
      <c r="E219" s="1049"/>
      <c r="F219" s="1049"/>
      <c r="G219" s="1049"/>
      <c r="H219" s="1049"/>
      <c r="I219" s="1049"/>
      <c r="J219" s="1049"/>
      <c r="K219" s="1049"/>
      <c r="L219" s="1049"/>
      <c r="M219" s="1049"/>
      <c r="N219" s="1122"/>
      <c r="O219" s="1048"/>
      <c r="P219" s="1049"/>
      <c r="Q219" s="1049"/>
      <c r="R219" s="1049"/>
      <c r="S219" s="1049"/>
      <c r="T219" s="1049"/>
      <c r="U219" s="1049"/>
      <c r="V219" s="1049"/>
      <c r="W219" s="1049"/>
      <c r="X219" s="1049"/>
      <c r="Y219" s="1049"/>
      <c r="Z219" s="1050"/>
      <c r="AA219" s="1051"/>
      <c r="AB219" s="1052"/>
      <c r="AC219" s="1053"/>
      <c r="AD219" s="1054"/>
      <c r="AE219" s="1055"/>
      <c r="AF219" s="1056"/>
      <c r="AG219" s="1057"/>
      <c r="AH219" s="1058"/>
      <c r="AI219" s="1059"/>
      <c r="AJ219" s="1005"/>
      <c r="AK219" s="1006"/>
      <c r="AL219" s="1007"/>
      <c r="AM219" s="1008"/>
      <c r="AN219" s="1009"/>
      <c r="AO219" s="1010"/>
      <c r="AP219" s="1008"/>
      <c r="AQ219" s="1011"/>
      <c r="AR219" s="1012"/>
      <c r="AS219" s="1123"/>
      <c r="AT219" s="1124"/>
      <c r="AU219" s="1125"/>
    </row>
    <row r="220" spans="2:47" ht="13.5" customHeight="1" x14ac:dyDescent="0.2">
      <c r="B220" s="732"/>
      <c r="C220" s="1121"/>
      <c r="D220" s="1049"/>
      <c r="E220" s="1049"/>
      <c r="F220" s="1049"/>
      <c r="G220" s="1049"/>
      <c r="H220" s="1049"/>
      <c r="I220" s="1049"/>
      <c r="J220" s="1049"/>
      <c r="K220" s="1049"/>
      <c r="L220" s="1049"/>
      <c r="M220" s="1049"/>
      <c r="N220" s="1122"/>
      <c r="O220" s="1048"/>
      <c r="P220" s="1049"/>
      <c r="Q220" s="1049"/>
      <c r="R220" s="1049"/>
      <c r="S220" s="1049"/>
      <c r="T220" s="1049"/>
      <c r="U220" s="1049"/>
      <c r="V220" s="1049"/>
      <c r="W220" s="1049"/>
      <c r="X220" s="1049"/>
      <c r="Y220" s="1049"/>
      <c r="Z220" s="1050"/>
      <c r="AA220" s="1051"/>
      <c r="AB220" s="1052"/>
      <c r="AC220" s="1053"/>
      <c r="AD220" s="1054"/>
      <c r="AE220" s="1055"/>
      <c r="AF220" s="1056"/>
      <c r="AG220" s="1057"/>
      <c r="AH220" s="1058"/>
      <c r="AI220" s="1059"/>
      <c r="AJ220" s="1005"/>
      <c r="AK220" s="1006"/>
      <c r="AL220" s="1007"/>
      <c r="AM220" s="1008"/>
      <c r="AN220" s="1009"/>
      <c r="AO220" s="1010"/>
      <c r="AP220" s="1008"/>
      <c r="AQ220" s="1011"/>
      <c r="AR220" s="1012"/>
      <c r="AS220" s="1123"/>
      <c r="AT220" s="1124"/>
      <c r="AU220" s="1125"/>
    </row>
    <row r="221" spans="2:47" ht="13.5" customHeight="1" x14ac:dyDescent="0.2">
      <c r="B221" s="732"/>
      <c r="C221" s="1121"/>
      <c r="D221" s="1049"/>
      <c r="E221" s="1049"/>
      <c r="F221" s="1049"/>
      <c r="G221" s="1049"/>
      <c r="H221" s="1049"/>
      <c r="I221" s="1049"/>
      <c r="J221" s="1049"/>
      <c r="K221" s="1049"/>
      <c r="L221" s="1049"/>
      <c r="M221" s="1049"/>
      <c r="N221" s="1122"/>
      <c r="O221" s="1048"/>
      <c r="P221" s="1049"/>
      <c r="Q221" s="1049"/>
      <c r="R221" s="1049"/>
      <c r="S221" s="1049"/>
      <c r="T221" s="1049"/>
      <c r="U221" s="1049"/>
      <c r="V221" s="1049"/>
      <c r="W221" s="1049"/>
      <c r="X221" s="1049"/>
      <c r="Y221" s="1049"/>
      <c r="Z221" s="1050"/>
      <c r="AA221" s="1051"/>
      <c r="AB221" s="1052"/>
      <c r="AC221" s="1053"/>
      <c r="AD221" s="1054"/>
      <c r="AE221" s="1055"/>
      <c r="AF221" s="1056"/>
      <c r="AG221" s="1057"/>
      <c r="AH221" s="1058"/>
      <c r="AI221" s="1059"/>
      <c r="AJ221" s="1005"/>
      <c r="AK221" s="1006"/>
      <c r="AL221" s="1007"/>
      <c r="AM221" s="1008"/>
      <c r="AN221" s="1009"/>
      <c r="AO221" s="1010"/>
      <c r="AP221" s="1008"/>
      <c r="AQ221" s="1011"/>
      <c r="AR221" s="1012"/>
      <c r="AS221" s="1123"/>
      <c r="AT221" s="1124"/>
      <c r="AU221" s="1125"/>
    </row>
    <row r="222" spans="2:47" ht="13.5" customHeight="1" x14ac:dyDescent="0.2">
      <c r="B222" s="732"/>
      <c r="C222" s="1121"/>
      <c r="D222" s="1049"/>
      <c r="E222" s="1049"/>
      <c r="F222" s="1049"/>
      <c r="G222" s="1049"/>
      <c r="H222" s="1049"/>
      <c r="I222" s="1049"/>
      <c r="J222" s="1049"/>
      <c r="K222" s="1049"/>
      <c r="L222" s="1049"/>
      <c r="M222" s="1049"/>
      <c r="N222" s="1122"/>
      <c r="O222" s="1048"/>
      <c r="P222" s="1049"/>
      <c r="Q222" s="1049"/>
      <c r="R222" s="1049"/>
      <c r="S222" s="1049"/>
      <c r="T222" s="1049"/>
      <c r="U222" s="1049"/>
      <c r="V222" s="1049"/>
      <c r="W222" s="1049"/>
      <c r="X222" s="1049"/>
      <c r="Y222" s="1049"/>
      <c r="Z222" s="1050"/>
      <c r="AA222" s="1051"/>
      <c r="AB222" s="1052"/>
      <c r="AC222" s="1053"/>
      <c r="AD222" s="1054"/>
      <c r="AE222" s="1055"/>
      <c r="AF222" s="1056"/>
      <c r="AG222" s="1057"/>
      <c r="AH222" s="1058"/>
      <c r="AI222" s="1059"/>
      <c r="AJ222" s="1005"/>
      <c r="AK222" s="1006"/>
      <c r="AL222" s="1007"/>
      <c r="AM222" s="1008"/>
      <c r="AN222" s="1009"/>
      <c r="AO222" s="1010"/>
      <c r="AP222" s="1008"/>
      <c r="AQ222" s="1011"/>
      <c r="AR222" s="1012"/>
      <c r="AS222" s="1123"/>
      <c r="AT222" s="1124"/>
      <c r="AU222" s="1125"/>
    </row>
    <row r="223" spans="2:47" ht="13.5" customHeight="1" x14ac:dyDescent="0.2">
      <c r="B223" s="732"/>
      <c r="C223" s="1121"/>
      <c r="D223" s="1049"/>
      <c r="E223" s="1049"/>
      <c r="F223" s="1049"/>
      <c r="G223" s="1049"/>
      <c r="H223" s="1049"/>
      <c r="I223" s="1049"/>
      <c r="J223" s="1049"/>
      <c r="K223" s="1049"/>
      <c r="L223" s="1049"/>
      <c r="M223" s="1049"/>
      <c r="N223" s="1122"/>
      <c r="O223" s="1048"/>
      <c r="P223" s="1049"/>
      <c r="Q223" s="1049"/>
      <c r="R223" s="1049"/>
      <c r="S223" s="1049"/>
      <c r="T223" s="1049"/>
      <c r="U223" s="1049"/>
      <c r="V223" s="1049"/>
      <c r="W223" s="1049"/>
      <c r="X223" s="1049"/>
      <c r="Y223" s="1049"/>
      <c r="Z223" s="1050"/>
      <c r="AA223" s="1051"/>
      <c r="AB223" s="1052"/>
      <c r="AC223" s="1053"/>
      <c r="AD223" s="1054"/>
      <c r="AE223" s="1055"/>
      <c r="AF223" s="1056"/>
      <c r="AG223" s="1057"/>
      <c r="AH223" s="1058"/>
      <c r="AI223" s="1059"/>
      <c r="AJ223" s="1005"/>
      <c r="AK223" s="1006"/>
      <c r="AL223" s="1007"/>
      <c r="AM223" s="1008"/>
      <c r="AN223" s="1009"/>
      <c r="AO223" s="1010"/>
      <c r="AP223" s="1008"/>
      <c r="AQ223" s="1011"/>
      <c r="AR223" s="1012"/>
      <c r="AS223" s="1123"/>
      <c r="AT223" s="1124"/>
      <c r="AU223" s="1125"/>
    </row>
    <row r="224" spans="2:47" ht="13.5" customHeight="1" x14ac:dyDescent="0.2">
      <c r="B224" s="732"/>
      <c r="C224" s="1121"/>
      <c r="D224" s="1049"/>
      <c r="E224" s="1049"/>
      <c r="F224" s="1049"/>
      <c r="G224" s="1049"/>
      <c r="H224" s="1049"/>
      <c r="I224" s="1049"/>
      <c r="J224" s="1049"/>
      <c r="K224" s="1049"/>
      <c r="L224" s="1049"/>
      <c r="M224" s="1049"/>
      <c r="N224" s="1122"/>
      <c r="O224" s="1048"/>
      <c r="P224" s="1049"/>
      <c r="Q224" s="1049"/>
      <c r="R224" s="1049"/>
      <c r="S224" s="1049"/>
      <c r="T224" s="1049"/>
      <c r="U224" s="1049"/>
      <c r="V224" s="1049"/>
      <c r="W224" s="1049"/>
      <c r="X224" s="1049"/>
      <c r="Y224" s="1049"/>
      <c r="Z224" s="1050"/>
      <c r="AA224" s="1051"/>
      <c r="AB224" s="1052"/>
      <c r="AC224" s="1053"/>
      <c r="AD224" s="1054"/>
      <c r="AE224" s="1055"/>
      <c r="AF224" s="1056"/>
      <c r="AG224" s="1057"/>
      <c r="AH224" s="1058"/>
      <c r="AI224" s="1059"/>
      <c r="AJ224" s="1005"/>
      <c r="AK224" s="1006"/>
      <c r="AL224" s="1007"/>
      <c r="AM224" s="1008"/>
      <c r="AN224" s="1009"/>
      <c r="AO224" s="1010"/>
      <c r="AP224" s="1008"/>
      <c r="AQ224" s="1011"/>
      <c r="AR224" s="1012"/>
      <c r="AS224" s="1123"/>
      <c r="AT224" s="1124"/>
      <c r="AU224" s="1125"/>
    </row>
    <row r="225" spans="2:50" ht="13.5" customHeight="1" x14ac:dyDescent="0.2">
      <c r="B225" s="787"/>
      <c r="C225" s="1183"/>
      <c r="D225" s="1074"/>
      <c r="E225" s="1074"/>
      <c r="F225" s="1074"/>
      <c r="G225" s="1074"/>
      <c r="H225" s="1074"/>
      <c r="I225" s="1074"/>
      <c r="J225" s="1074"/>
      <c r="K225" s="1074"/>
      <c r="L225" s="1074"/>
      <c r="M225" s="1074"/>
      <c r="N225" s="1184"/>
      <c r="O225" s="1073"/>
      <c r="P225" s="1074"/>
      <c r="Q225" s="1074"/>
      <c r="R225" s="1074"/>
      <c r="S225" s="1074"/>
      <c r="T225" s="1074"/>
      <c r="U225" s="1074"/>
      <c r="V225" s="1074"/>
      <c r="W225" s="1074"/>
      <c r="X225" s="1074"/>
      <c r="Y225" s="1074"/>
      <c r="Z225" s="1075"/>
      <c r="AA225" s="1076"/>
      <c r="AB225" s="1077"/>
      <c r="AC225" s="1078"/>
      <c r="AD225" s="1013"/>
      <c r="AE225" s="1014"/>
      <c r="AF225" s="1015"/>
      <c r="AG225" s="1016"/>
      <c r="AH225" s="1017"/>
      <c r="AI225" s="1018"/>
      <c r="AJ225" s="1019"/>
      <c r="AK225" s="1020"/>
      <c r="AL225" s="1021"/>
      <c r="AM225" s="1022"/>
      <c r="AN225" s="1023"/>
      <c r="AO225" s="1024"/>
      <c r="AP225" s="1022"/>
      <c r="AQ225" s="1025"/>
      <c r="AR225" s="1026"/>
      <c r="AS225" s="1118"/>
      <c r="AT225" s="1119"/>
      <c r="AU225" s="1120"/>
    </row>
    <row r="226" spans="2:50" ht="13.5" customHeight="1" x14ac:dyDescent="0.2">
      <c r="B226" s="826"/>
      <c r="C226" s="827"/>
      <c r="D226" s="827"/>
      <c r="E226" s="827"/>
      <c r="F226" s="827"/>
      <c r="G226" s="827"/>
      <c r="H226" s="827"/>
      <c r="I226" s="827"/>
      <c r="J226" s="827"/>
      <c r="K226" s="827"/>
      <c r="L226" s="827"/>
      <c r="M226" s="827"/>
      <c r="N226" s="827"/>
      <c r="O226" s="827"/>
      <c r="P226" s="827"/>
      <c r="Q226" s="827"/>
      <c r="R226" s="827"/>
      <c r="S226" s="827"/>
      <c r="T226" s="827"/>
      <c r="U226" s="827"/>
      <c r="V226" s="827"/>
      <c r="W226" s="827"/>
      <c r="X226" s="827"/>
      <c r="Y226" s="827"/>
      <c r="Z226" s="827"/>
      <c r="AA226" s="828"/>
      <c r="AB226" s="828"/>
      <c r="AC226" s="828"/>
      <c r="AD226" s="829"/>
      <c r="AE226" s="829"/>
      <c r="AF226" s="830"/>
      <c r="AG226" s="831"/>
      <c r="AH226" s="831"/>
      <c r="AI226" s="831"/>
      <c r="AJ226" s="655"/>
      <c r="AK226" s="655"/>
      <c r="AL226" s="832"/>
      <c r="AM226" s="833"/>
      <c r="AN226" s="834"/>
      <c r="AO226" s="834"/>
      <c r="AP226" s="833"/>
      <c r="AQ226" s="833"/>
      <c r="AR226" s="833"/>
      <c r="AS226" s="833"/>
      <c r="AT226" s="835"/>
      <c r="AU226" s="835"/>
    </row>
    <row r="227" spans="2:50" ht="15" customHeight="1" x14ac:dyDescent="0.2">
      <c r="B227" s="733" t="str">
        <f>Sprachen!H$171</f>
        <v xml:space="preserve">Formulario B </v>
      </c>
      <c r="C227" s="734"/>
      <c r="D227" s="734"/>
      <c r="E227" s="734"/>
      <c r="F227" s="734"/>
      <c r="G227" s="734"/>
      <c r="H227" s="734"/>
      <c r="I227" s="734"/>
      <c r="J227" s="734"/>
      <c r="K227" s="734"/>
      <c r="L227" s="734"/>
      <c r="M227" s="734"/>
      <c r="N227" s="734"/>
      <c r="O227" s="734"/>
      <c r="P227" s="734"/>
      <c r="Q227" s="734"/>
      <c r="R227" s="734"/>
      <c r="S227" s="734"/>
      <c r="T227" s="734"/>
      <c r="U227" s="734"/>
      <c r="V227" s="734"/>
      <c r="W227" s="734"/>
      <c r="X227" s="734"/>
      <c r="Y227" s="734"/>
      <c r="Z227" s="734"/>
      <c r="AA227" s="734"/>
      <c r="AB227" s="734"/>
      <c r="AC227" s="734"/>
      <c r="AD227" s="734"/>
      <c r="AE227" s="734"/>
      <c r="AF227" s="734"/>
      <c r="AG227" s="734"/>
      <c r="AH227" s="735"/>
      <c r="AI227" s="735"/>
      <c r="AJ227" s="735"/>
      <c r="AK227" s="735"/>
      <c r="AL227" s="735"/>
      <c r="AM227" s="735"/>
      <c r="AN227" s="735"/>
      <c r="AO227" s="735"/>
      <c r="AP227" s="735"/>
      <c r="AQ227" s="735"/>
      <c r="AR227" s="735"/>
      <c r="AS227" s="735"/>
      <c r="AT227" s="735"/>
      <c r="AU227" s="736" t="str">
        <f>IF(Frontespizio!$G$13="","",Frontespizio!$G$13)</f>
        <v/>
      </c>
    </row>
    <row r="228" spans="2:50" ht="15" customHeight="1" x14ac:dyDescent="0.2">
      <c r="B228" s="733" t="str">
        <f>CONCATENATE(Sprachen!H$172," ",I232)</f>
        <v xml:space="preserve">Indicazioni su edifici ed impianti tecnici 6 / </v>
      </c>
      <c r="C228" s="737"/>
      <c r="D228" s="734"/>
      <c r="E228" s="738"/>
      <c r="F228" s="734"/>
      <c r="G228" s="734"/>
      <c r="H228" s="734"/>
      <c r="I228" s="734"/>
      <c r="J228" s="734"/>
      <c r="K228" s="734"/>
      <c r="L228" s="734"/>
      <c r="M228" s="734"/>
      <c r="N228" s="734"/>
      <c r="O228" s="734"/>
      <c r="P228" s="734"/>
      <c r="Q228" s="734"/>
      <c r="R228" s="734"/>
      <c r="S228" s="734"/>
      <c r="T228" s="734"/>
      <c r="U228" s="734"/>
      <c r="V228" s="734"/>
      <c r="W228" s="734"/>
      <c r="X228" s="734"/>
      <c r="Y228" s="734"/>
      <c r="Z228" s="734"/>
      <c r="AA228" s="734"/>
      <c r="AB228" s="734"/>
      <c r="AC228" s="734"/>
      <c r="AD228" s="734"/>
      <c r="AE228" s="734"/>
      <c r="AF228" s="734"/>
      <c r="AG228" s="734"/>
      <c r="AH228" s="734"/>
      <c r="AI228" s="734"/>
      <c r="AJ228" s="734"/>
      <c r="AK228" s="733"/>
      <c r="AL228" s="733"/>
      <c r="AM228" s="733"/>
      <c r="AN228" s="733"/>
      <c r="AO228" s="733"/>
      <c r="AP228" s="733"/>
      <c r="AQ228" s="733"/>
      <c r="AR228" s="733"/>
      <c r="AS228" s="733"/>
      <c r="AT228" s="733"/>
      <c r="AU228" s="736" t="str">
        <f>IF(Frontespizio!$G$26="","",Frontespizio!$G$26)</f>
        <v/>
      </c>
    </row>
    <row r="229" spans="2:50" ht="6" hidden="1" customHeight="1" x14ac:dyDescent="0.2">
      <c r="B229" s="739"/>
      <c r="C229" s="740"/>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40"/>
      <c r="AE229" s="740"/>
      <c r="AF229" s="740"/>
      <c r="AG229" s="740"/>
      <c r="AH229" s="740"/>
      <c r="AI229" s="740"/>
      <c r="AJ229" s="740"/>
      <c r="AK229" s="740"/>
      <c r="AL229" s="740"/>
      <c r="AM229" s="740"/>
      <c r="AN229" s="740"/>
      <c r="AO229" s="740"/>
      <c r="AP229" s="740"/>
      <c r="AQ229" s="740"/>
      <c r="AR229" s="740"/>
      <c r="AS229" s="740"/>
      <c r="AT229" s="740"/>
      <c r="AU229" s="740"/>
    </row>
    <row r="230" spans="2:50" ht="4.5" customHeight="1" x14ac:dyDescent="0.2">
      <c r="B230" s="734"/>
      <c r="C230" s="734"/>
      <c r="D230" s="734"/>
      <c r="E230" s="734"/>
      <c r="F230" s="734"/>
      <c r="G230" s="734"/>
      <c r="H230" s="734"/>
      <c r="I230" s="734"/>
      <c r="J230" s="734"/>
      <c r="K230" s="734"/>
      <c r="L230" s="734"/>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row>
    <row r="231" spans="2:50" ht="18" customHeight="1" x14ac:dyDescent="0.2">
      <c r="B231" s="1168" t="str">
        <f>Sprachen!H$173</f>
        <v>Dati sull’edificio</v>
      </c>
      <c r="C231" s="1169"/>
      <c r="D231" s="1169"/>
      <c r="E231" s="1169"/>
      <c r="F231" s="1169"/>
      <c r="G231" s="1169"/>
      <c r="H231" s="1169"/>
      <c r="I231" s="1169"/>
      <c r="J231" s="1169"/>
      <c r="K231" s="1169"/>
      <c r="L231" s="1169"/>
      <c r="M231" s="1169"/>
      <c r="N231" s="1169"/>
      <c r="O231" s="1169"/>
      <c r="P231" s="1169"/>
      <c r="Q231" s="1169"/>
      <c r="R231" s="1169"/>
      <c r="S231" s="1169"/>
      <c r="T231" s="1169"/>
      <c r="U231" s="1169"/>
      <c r="V231" s="1169"/>
      <c r="W231" s="1169"/>
      <c r="X231" s="1169"/>
      <c r="Y231" s="1169"/>
      <c r="Z231" s="1169"/>
      <c r="AA231" s="1169"/>
      <c r="AB231" s="1169"/>
      <c r="AC231" s="1169"/>
      <c r="AD231" s="1169"/>
      <c r="AE231" s="1169"/>
      <c r="AF231" s="1169"/>
      <c r="AG231" s="1169"/>
      <c r="AH231" s="1169"/>
      <c r="AI231" s="1169"/>
      <c r="AJ231" s="1169"/>
      <c r="AK231" s="1169"/>
      <c r="AL231" s="1169"/>
      <c r="AM231" s="1169"/>
      <c r="AN231" s="1169"/>
      <c r="AO231" s="1169"/>
      <c r="AP231" s="1169"/>
      <c r="AQ231" s="1169"/>
      <c r="AR231" s="1169"/>
      <c r="AS231" s="1169"/>
      <c r="AT231" s="1169"/>
      <c r="AU231" s="1170"/>
    </row>
    <row r="232" spans="2:50" ht="15" customHeight="1" x14ac:dyDescent="0.2">
      <c r="B232" s="744" t="s">
        <v>267</v>
      </c>
      <c r="C232" s="1114" t="str">
        <f>Sprachen!H$179</f>
        <v>N° edificio:</v>
      </c>
      <c r="D232" s="1114"/>
      <c r="E232" s="1114"/>
      <c r="F232" s="1114"/>
      <c r="G232" s="1114"/>
      <c r="H232" s="1114"/>
      <c r="I232" s="1185" t="str">
        <f>CONCATENATE("6 / ",'Formulario A'!$F$15)</f>
        <v xml:space="preserve">6 / </v>
      </c>
      <c r="J232" s="1186"/>
      <c r="K232" s="745"/>
      <c r="L232" s="745"/>
      <c r="M232" s="745"/>
      <c r="N232" s="745"/>
      <c r="O232" s="745"/>
      <c r="P232" s="745"/>
      <c r="Q232" s="745"/>
      <c r="R232" s="745"/>
      <c r="S232" s="745"/>
      <c r="T232" s="745"/>
      <c r="U232" s="745"/>
      <c r="V232" s="745"/>
      <c r="W232" s="745"/>
      <c r="X232" s="745"/>
      <c r="Y232" s="745"/>
      <c r="Z232" s="745"/>
      <c r="AA232" s="745"/>
      <c r="AB232" s="745"/>
      <c r="AC232" s="745"/>
      <c r="AD232" s="745"/>
      <c r="AE232" s="745"/>
      <c r="AF232" s="745"/>
      <c r="AG232" s="745"/>
      <c r="AH232" s="745"/>
      <c r="AI232" s="745"/>
      <c r="AJ232" s="746"/>
      <c r="AK232" s="746"/>
      <c r="AL232" s="746"/>
      <c r="AM232" s="746"/>
      <c r="AN232" s="746"/>
      <c r="AO232" s="746"/>
      <c r="AP232" s="746"/>
      <c r="AQ232" s="746"/>
      <c r="AR232" s="746"/>
      <c r="AS232" s="746"/>
      <c r="AT232" s="746"/>
      <c r="AU232" s="747"/>
    </row>
    <row r="233" spans="2:50" ht="15" customHeight="1" x14ac:dyDescent="0.2">
      <c r="B233" s="748" t="s">
        <v>268</v>
      </c>
      <c r="C233" s="1113" t="str">
        <f>Sprachen!H$180</f>
        <v>Denominazione edificio:</v>
      </c>
      <c r="D233" s="1113"/>
      <c r="E233" s="1113"/>
      <c r="F233" s="1113"/>
      <c r="G233" s="1113"/>
      <c r="H233" s="1142"/>
      <c r="I233" s="1183"/>
      <c r="J233" s="1074"/>
      <c r="K233" s="1074"/>
      <c r="L233" s="1074"/>
      <c r="M233" s="1074"/>
      <c r="N233" s="1074"/>
      <c r="O233" s="1074"/>
      <c r="P233" s="1074"/>
      <c r="Q233" s="1074"/>
      <c r="R233" s="1074"/>
      <c r="S233" s="1074"/>
      <c r="T233" s="1074"/>
      <c r="U233" s="1074"/>
      <c r="V233" s="1112" t="str">
        <f>Sprachen!H$200</f>
        <v>Indirizzo:</v>
      </c>
      <c r="W233" s="1113"/>
      <c r="X233" s="1113"/>
      <c r="Y233" s="1113"/>
      <c r="Z233" s="1113"/>
      <c r="AA233" s="1074"/>
      <c r="AB233" s="1074"/>
      <c r="AC233" s="1074"/>
      <c r="AD233" s="1074"/>
      <c r="AE233" s="1074"/>
      <c r="AF233" s="1074"/>
      <c r="AG233" s="1074"/>
      <c r="AH233" s="1074"/>
      <c r="AI233" s="1074"/>
      <c r="AJ233" s="1074"/>
      <c r="AK233" s="1074"/>
      <c r="AL233" s="1074"/>
      <c r="AM233" s="1074"/>
      <c r="AN233" s="1074"/>
      <c r="AO233" s="1074"/>
      <c r="AP233" s="1074"/>
      <c r="AQ233" s="1074"/>
      <c r="AR233" s="1074"/>
      <c r="AS233" s="1074"/>
      <c r="AT233" s="1074"/>
      <c r="AU233" s="1184"/>
    </row>
    <row r="234" spans="2:50" ht="15" customHeight="1" x14ac:dyDescent="0.2">
      <c r="B234" s="744" t="s">
        <v>269</v>
      </c>
      <c r="C234" s="1114" t="str">
        <f>Sprachen!H$181</f>
        <v>Numero di piani:</v>
      </c>
      <c r="D234" s="1114"/>
      <c r="E234" s="1114"/>
      <c r="F234" s="1114"/>
      <c r="G234" s="1114"/>
      <c r="H234" s="1115"/>
      <c r="I234" s="749"/>
      <c r="J234" s="1114" t="str">
        <f>Sprachen!H$195</f>
        <v xml:space="preserve"> Piani superiori</v>
      </c>
      <c r="K234" s="1114"/>
      <c r="L234" s="1114"/>
      <c r="M234" s="1114"/>
      <c r="N234" s="1114"/>
      <c r="O234" s="1114"/>
      <c r="P234" s="1114"/>
      <c r="Q234" s="1114"/>
      <c r="R234" s="1115"/>
      <c r="S234" s="749"/>
      <c r="T234" s="1114" t="str">
        <f>Sprachen!H$199</f>
        <v xml:space="preserve"> Piani interrati</v>
      </c>
      <c r="U234" s="1114"/>
      <c r="V234" s="1114"/>
      <c r="W234" s="1114"/>
      <c r="X234" s="1114"/>
      <c r="Y234" s="1114"/>
      <c r="Z234" s="1114"/>
      <c r="AA234" s="1114"/>
      <c r="AB234" s="1114"/>
      <c r="AC234" s="1114"/>
      <c r="AD234" s="1114"/>
      <c r="AE234" s="1114"/>
      <c r="AF234" s="1114"/>
      <c r="AG234" s="1114"/>
      <c r="AH234" s="1114"/>
      <c r="AI234" s="1114"/>
      <c r="AJ234" s="1114"/>
      <c r="AK234" s="1114"/>
      <c r="AL234" s="1114"/>
      <c r="AM234" s="1114"/>
      <c r="AN234" s="1114"/>
      <c r="AO234" s="1114"/>
      <c r="AP234" s="1114"/>
      <c r="AQ234" s="1114"/>
      <c r="AR234" s="1114"/>
      <c r="AS234" s="1114"/>
      <c r="AT234" s="1114"/>
      <c r="AU234" s="1116"/>
    </row>
    <row r="235" spans="2:50" ht="15" customHeight="1" x14ac:dyDescent="0.2">
      <c r="B235" s="750" t="s">
        <v>270</v>
      </c>
      <c r="C235" s="1143" t="str">
        <f>Sprachen!H$182</f>
        <v>Superfici di piano:</v>
      </c>
      <c r="D235" s="1143"/>
      <c r="E235" s="1143"/>
      <c r="F235" s="1143"/>
      <c r="G235" s="1143"/>
      <c r="H235" s="1144"/>
      <c r="I235" s="1112" t="str">
        <f>Sprachen!H$193</f>
        <v>Superficie utile lorda</v>
      </c>
      <c r="J235" s="1113"/>
      <c r="K235" s="1113"/>
      <c r="L235" s="1113"/>
      <c r="M235" s="1113"/>
      <c r="N235" s="1113"/>
      <c r="O235" s="1113"/>
      <c r="P235" s="1113"/>
      <c r="Q235" s="1113"/>
      <c r="R235" s="1113"/>
      <c r="S235" s="1113"/>
      <c r="T235" s="1113"/>
      <c r="U235" s="1113"/>
      <c r="V235" s="1014"/>
      <c r="W235" s="1014"/>
      <c r="X235" s="1014"/>
      <c r="Y235" s="1135" t="str">
        <f>Sprachen!H$201</f>
        <v xml:space="preserve"> m² SUL</v>
      </c>
      <c r="Z235" s="1135"/>
      <c r="AA235" s="1135"/>
      <c r="AB235" s="1136"/>
      <c r="AC235" s="1112" t="str">
        <f>Sprachen!H$205</f>
        <v>Superficie di piano riscaldata</v>
      </c>
      <c r="AD235" s="1113"/>
      <c r="AE235" s="1113"/>
      <c r="AF235" s="1113"/>
      <c r="AG235" s="1113"/>
      <c r="AH235" s="1113"/>
      <c r="AI235" s="1113"/>
      <c r="AJ235" s="1113"/>
      <c r="AK235" s="1113"/>
      <c r="AL235" s="1113"/>
      <c r="AM235" s="1113"/>
      <c r="AN235" s="1113"/>
      <c r="AO235" s="1113"/>
      <c r="AP235" s="1014"/>
      <c r="AQ235" s="1014"/>
      <c r="AR235" s="1014"/>
      <c r="AS235" s="1135" t="str">
        <f>Sprachen!H$213</f>
        <v xml:space="preserve"> m² SUL</v>
      </c>
      <c r="AT235" s="1135"/>
      <c r="AU235" s="1165"/>
    </row>
    <row r="236" spans="2:50" ht="15" customHeight="1" x14ac:dyDescent="0.2">
      <c r="B236" s="751" t="s">
        <v>271</v>
      </c>
      <c r="C236" s="1080" t="str">
        <f>Sprachen!H$183</f>
        <v>Tipi di utilizzo:</v>
      </c>
      <c r="D236" s="1080"/>
      <c r="E236" s="1080"/>
      <c r="F236" s="1080"/>
      <c r="G236" s="1080"/>
      <c r="H236" s="1081"/>
      <c r="I236" s="752" t="s">
        <v>231</v>
      </c>
      <c r="J236" s="1129"/>
      <c r="K236" s="1129"/>
      <c r="L236" s="1129"/>
      <c r="M236" s="1129"/>
      <c r="N236" s="1129"/>
      <c r="O236" s="1130"/>
      <c r="P236" s="1131"/>
      <c r="Q236" s="1132"/>
      <c r="R236" s="1132"/>
      <c r="S236" s="1080" t="str">
        <f>Sprachen!H$197</f>
        <v xml:space="preserve"> m² SUL</v>
      </c>
      <c r="T236" s="1080"/>
      <c r="U236" s="1081"/>
      <c r="V236" s="752" t="s">
        <v>232</v>
      </c>
      <c r="W236" s="1129"/>
      <c r="X236" s="1129"/>
      <c r="Y236" s="1129"/>
      <c r="Z236" s="1129"/>
      <c r="AA236" s="1129"/>
      <c r="AB236" s="1130"/>
      <c r="AC236" s="1131"/>
      <c r="AD236" s="1132"/>
      <c r="AE236" s="1132"/>
      <c r="AF236" s="1133" t="str">
        <f>Sprachen!H$208</f>
        <v xml:space="preserve"> m² SUL</v>
      </c>
      <c r="AG236" s="1166"/>
      <c r="AH236" s="1167"/>
      <c r="AI236" s="752" t="s">
        <v>250</v>
      </c>
      <c r="AJ236" s="1129"/>
      <c r="AK236" s="1129"/>
      <c r="AL236" s="1129"/>
      <c r="AM236" s="1129"/>
      <c r="AN236" s="1129"/>
      <c r="AO236" s="1130"/>
      <c r="AP236" s="1131"/>
      <c r="AQ236" s="1132"/>
      <c r="AR236" s="1132"/>
      <c r="AS236" s="1133" t="str">
        <f>Sprachen!H$214</f>
        <v xml:space="preserve"> m² SUL</v>
      </c>
      <c r="AT236" s="1166"/>
      <c r="AU236" s="1171"/>
      <c r="AV236" s="632" t="e">
        <f ca="1">Eingabemeldung(Sprachen!$H$185,Sprachen!$H$184,J236)</f>
        <v>#NAME?</v>
      </c>
      <c r="AW236" s="632" t="e">
        <f ca="1">Eingabemeldung(Sprachen!$H$185,Sprachen!$H$184,W236)</f>
        <v>#NAME?</v>
      </c>
      <c r="AX236" s="632" t="e">
        <f ca="1">Eingabemeldung(Sprachen!$H$185,Sprachen!$H$184,AJ236)</f>
        <v>#NAME?</v>
      </c>
    </row>
    <row r="237" spans="2:50" ht="15" customHeight="1" x14ac:dyDescent="0.2">
      <c r="B237" s="744" t="s">
        <v>272</v>
      </c>
      <c r="C237" s="1114" t="str">
        <f>Sprachen!H$186</f>
        <v>Anno di costruzione:</v>
      </c>
      <c r="D237" s="1114"/>
      <c r="E237" s="1114"/>
      <c r="F237" s="1114"/>
      <c r="G237" s="1114"/>
      <c r="H237" s="1115"/>
      <c r="I237" s="1172"/>
      <c r="J237" s="1173"/>
      <c r="K237" s="1173"/>
      <c r="L237" s="1173"/>
      <c r="M237" s="1173"/>
      <c r="N237" s="1173"/>
      <c r="O237" s="1174"/>
      <c r="P237" s="753"/>
      <c r="Q237" s="745"/>
      <c r="R237" s="745"/>
      <c r="S237" s="745"/>
      <c r="T237" s="745"/>
      <c r="U237" s="745"/>
      <c r="V237" s="754"/>
      <c r="W237" s="745"/>
      <c r="X237" s="745"/>
      <c r="Y237" s="745"/>
      <c r="Z237" s="745"/>
      <c r="AA237" s="745"/>
      <c r="AB237" s="745"/>
      <c r="AC237" s="745"/>
      <c r="AD237" s="745"/>
      <c r="AE237" s="745"/>
      <c r="AF237" s="745"/>
      <c r="AG237" s="745"/>
      <c r="AH237" s="745"/>
      <c r="AI237" s="754"/>
      <c r="AJ237" s="745"/>
      <c r="AK237" s="745"/>
      <c r="AL237" s="745"/>
      <c r="AM237" s="745"/>
      <c r="AN237" s="745"/>
      <c r="AO237" s="745"/>
      <c r="AP237" s="745"/>
      <c r="AQ237" s="745"/>
      <c r="AR237" s="745"/>
      <c r="AS237" s="745"/>
      <c r="AT237" s="745"/>
      <c r="AU237" s="755"/>
    </row>
    <row r="238" spans="2:50" ht="15" customHeight="1" x14ac:dyDescent="0.2">
      <c r="B238" s="756"/>
      <c r="C238" s="1113" t="str">
        <f>Sprachen!H$187</f>
        <v>Risanam./ampliam.:</v>
      </c>
      <c r="D238" s="1113"/>
      <c r="E238" s="1113"/>
      <c r="F238" s="1113"/>
      <c r="G238" s="1113"/>
      <c r="H238" s="1142"/>
      <c r="I238" s="757" t="s">
        <v>231</v>
      </c>
      <c r="J238" s="1074"/>
      <c r="K238" s="1074"/>
      <c r="L238" s="1074"/>
      <c r="M238" s="1074"/>
      <c r="N238" s="1074"/>
      <c r="O238" s="1074"/>
      <c r="P238" s="1074"/>
      <c r="Q238" s="1074"/>
      <c r="R238" s="1074"/>
      <c r="S238" s="1074"/>
      <c r="T238" s="1074"/>
      <c r="U238" s="1075"/>
      <c r="V238" s="757" t="s">
        <v>232</v>
      </c>
      <c r="W238" s="1106"/>
      <c r="X238" s="1106"/>
      <c r="Y238" s="1106"/>
      <c r="Z238" s="1106"/>
      <c r="AA238" s="1106"/>
      <c r="AB238" s="1106"/>
      <c r="AC238" s="1106"/>
      <c r="AD238" s="1106"/>
      <c r="AE238" s="1106"/>
      <c r="AF238" s="1106"/>
      <c r="AG238" s="1106"/>
      <c r="AH238" s="1107"/>
      <c r="AI238" s="757" t="s">
        <v>250</v>
      </c>
      <c r="AJ238" s="1106"/>
      <c r="AK238" s="1106"/>
      <c r="AL238" s="1106"/>
      <c r="AM238" s="1106"/>
      <c r="AN238" s="1106"/>
      <c r="AO238" s="1106"/>
      <c r="AP238" s="1106"/>
      <c r="AQ238" s="1106"/>
      <c r="AR238" s="1106"/>
      <c r="AS238" s="1106"/>
      <c r="AT238" s="1106"/>
      <c r="AU238" s="1175"/>
      <c r="AV238" s="632" t="e">
        <f ca="1">Eingabemeldung(Sprachen!$H$189,Sprachen!$H$188,J238)</f>
        <v>#NAME?</v>
      </c>
      <c r="AW238" s="632" t="e">
        <f ca="1">Eingabemeldung(Sprachen!$H$189,Sprachen!$H$188,W238)</f>
        <v>#NAME?</v>
      </c>
      <c r="AX238" s="632" t="e">
        <f ca="1">Eingabemeldung(Sprachen!$H$189,Sprachen!$H$188,AJ238)</f>
        <v>#NAME?</v>
      </c>
    </row>
    <row r="239" spans="2:50" ht="15" customHeight="1" x14ac:dyDescent="0.2">
      <c r="B239" s="744" t="s">
        <v>273</v>
      </c>
      <c r="C239" s="1114" t="str">
        <f>Sprachen!H$190</f>
        <v>Tipo di involucro edilizio:</v>
      </c>
      <c r="D239" s="1114"/>
      <c r="E239" s="1114"/>
      <c r="F239" s="1114"/>
      <c r="G239" s="1114"/>
      <c r="H239" s="1115"/>
      <c r="I239" s="1108"/>
      <c r="J239" s="1109"/>
      <c r="K239" s="1109"/>
      <c r="L239" s="1109"/>
      <c r="M239" s="1109"/>
      <c r="N239" s="1109"/>
      <c r="O239" s="1109"/>
      <c r="P239" s="1109"/>
      <c r="Q239" s="1109"/>
      <c r="R239" s="1109"/>
      <c r="S239" s="1109"/>
      <c r="T239" s="1109"/>
      <c r="U239" s="1109"/>
      <c r="V239" s="1109"/>
      <c r="W239" s="1109"/>
      <c r="X239" s="1110"/>
      <c r="Y239" s="1117" t="str">
        <f>Sprachen!H$202</f>
        <v>Protezione solare:</v>
      </c>
      <c r="Z239" s="1114"/>
      <c r="AA239" s="1114"/>
      <c r="AB239" s="1114"/>
      <c r="AC239" s="1114"/>
      <c r="AD239" s="1115"/>
      <c r="AE239" s="1108"/>
      <c r="AF239" s="1109"/>
      <c r="AG239" s="1109"/>
      <c r="AH239" s="1109"/>
      <c r="AI239" s="1109"/>
      <c r="AJ239" s="1109"/>
      <c r="AK239" s="1109"/>
      <c r="AL239" s="1109"/>
      <c r="AM239" s="1109"/>
      <c r="AN239" s="1109"/>
      <c r="AO239" s="1109"/>
      <c r="AP239" s="1109"/>
      <c r="AQ239" s="1109"/>
      <c r="AR239" s="1109"/>
      <c r="AS239" s="1109"/>
      <c r="AT239" s="1109"/>
      <c r="AU239" s="1111"/>
    </row>
    <row r="240" spans="2:50" ht="15" customHeight="1" x14ac:dyDescent="0.2">
      <c r="B240" s="756" t="s">
        <v>274</v>
      </c>
      <c r="C240" s="1113" t="str">
        <f>Sprachen!H$191</f>
        <v>Valori U:</v>
      </c>
      <c r="D240" s="1113"/>
      <c r="E240" s="1113"/>
      <c r="F240" s="1113"/>
      <c r="G240" s="1113"/>
      <c r="H240" s="1142"/>
      <c r="I240" s="1112" t="str">
        <f>Sprachen!H$194</f>
        <v>Parete esterna</v>
      </c>
      <c r="J240" s="1113"/>
      <c r="K240" s="1113"/>
      <c r="L240" s="1113"/>
      <c r="M240" s="1113"/>
      <c r="N240" s="1113"/>
      <c r="O240" s="1105"/>
      <c r="P240" s="1105"/>
      <c r="Q240" s="758" t="s">
        <v>925</v>
      </c>
      <c r="R240" s="759"/>
      <c r="S240" s="1112" t="str">
        <f>Sprachen!H$198</f>
        <v xml:space="preserve"> Finestre</v>
      </c>
      <c r="T240" s="1113"/>
      <c r="U240" s="1113"/>
      <c r="V240" s="1113"/>
      <c r="W240" s="1105"/>
      <c r="X240" s="1105"/>
      <c r="Y240" s="758" t="s">
        <v>925</v>
      </c>
      <c r="Z240" s="760"/>
      <c r="AA240" s="1112" t="str">
        <f>Sprachen!H$203</f>
        <v xml:space="preserve"> Pavimento verso «non riscaldato»</v>
      </c>
      <c r="AB240" s="1113"/>
      <c r="AC240" s="1113"/>
      <c r="AD240" s="1113"/>
      <c r="AE240" s="1113"/>
      <c r="AF240" s="1113"/>
      <c r="AG240" s="1113"/>
      <c r="AH240" s="1113"/>
      <c r="AI240" s="1105"/>
      <c r="AJ240" s="1105"/>
      <c r="AK240" s="758" t="s">
        <v>925</v>
      </c>
      <c r="AL240" s="760"/>
      <c r="AM240" s="1112" t="str">
        <f>Sprachen!H$211</f>
        <v xml:space="preserve">Tetto
</v>
      </c>
      <c r="AN240" s="1113"/>
      <c r="AO240" s="1113"/>
      <c r="AP240" s="1113"/>
      <c r="AQ240" s="1113"/>
      <c r="AR240" s="1105"/>
      <c r="AS240" s="1105"/>
      <c r="AT240" s="758" t="s">
        <v>925</v>
      </c>
      <c r="AU240" s="761"/>
    </row>
    <row r="241" spans="2:47" ht="18" customHeight="1" x14ac:dyDescent="0.2">
      <c r="B241" s="741" t="str">
        <f>Sprachen!H$174</f>
        <v>Dati sugli impianti</v>
      </c>
      <c r="C241" s="742"/>
      <c r="D241" s="742"/>
      <c r="E241" s="742"/>
      <c r="F241" s="742"/>
      <c r="G241" s="742"/>
      <c r="H241" s="742"/>
      <c r="I241" s="742"/>
      <c r="J241" s="742"/>
      <c r="K241" s="742"/>
      <c r="L241" s="742"/>
      <c r="M241" s="742"/>
      <c r="N241" s="742"/>
      <c r="O241" s="742"/>
      <c r="P241" s="742"/>
      <c r="Q241" s="742"/>
      <c r="R241" s="742"/>
      <c r="S241" s="742"/>
      <c r="T241" s="742"/>
      <c r="U241" s="742"/>
      <c r="V241" s="742"/>
      <c r="W241" s="742"/>
      <c r="X241" s="742"/>
      <c r="Y241" s="742"/>
      <c r="Z241" s="742"/>
      <c r="AA241" s="742"/>
      <c r="AB241" s="742"/>
      <c r="AC241" s="742"/>
      <c r="AD241" s="742"/>
      <c r="AE241" s="742"/>
      <c r="AF241" s="742"/>
      <c r="AG241" s="742"/>
      <c r="AH241" s="742"/>
      <c r="AI241" s="742"/>
      <c r="AJ241" s="742"/>
      <c r="AK241" s="742"/>
      <c r="AL241" s="742"/>
      <c r="AM241" s="742"/>
      <c r="AN241" s="742"/>
      <c r="AO241" s="742"/>
      <c r="AP241" s="742"/>
      <c r="AQ241" s="742"/>
      <c r="AR241" s="742"/>
      <c r="AS241" s="742"/>
      <c r="AT241" s="742"/>
      <c r="AU241" s="743"/>
    </row>
    <row r="242" spans="2:47" ht="25.5" customHeight="1" x14ac:dyDescent="0.2">
      <c r="B242" s="762" t="str">
        <f>Sprachen!H$175</f>
        <v>N°</v>
      </c>
      <c r="C242" s="763" t="str">
        <f>Sprachen!H$192</f>
        <v>Impianto</v>
      </c>
      <c r="D242" s="742"/>
      <c r="E242" s="742"/>
      <c r="F242" s="742"/>
      <c r="G242" s="742"/>
      <c r="H242" s="742"/>
      <c r="I242" s="742"/>
      <c r="J242" s="742"/>
      <c r="K242" s="742"/>
      <c r="L242" s="742"/>
      <c r="M242" s="742"/>
      <c r="N242" s="743"/>
      <c r="O242" s="1079" t="str">
        <f>Sprachen!H$196</f>
        <v>Dati tecnici</v>
      </c>
      <c r="P242" s="1080"/>
      <c r="Q242" s="1080"/>
      <c r="R242" s="1080"/>
      <c r="S242" s="1080"/>
      <c r="T242" s="1080"/>
      <c r="U242" s="1080"/>
      <c r="V242" s="1080"/>
      <c r="W242" s="1080"/>
      <c r="X242" s="1080"/>
      <c r="Y242" s="1080"/>
      <c r="Z242" s="1081"/>
      <c r="AA242" s="1082" t="str">
        <f>Sprachen!H$204</f>
        <v>Potenza [kW]</v>
      </c>
      <c r="AB242" s="1083"/>
      <c r="AC242" s="1084"/>
      <c r="AD242" s="1082" t="str">
        <f>Sprachen!H$206</f>
        <v>Ore di funzion. 
[h/a]</v>
      </c>
      <c r="AE242" s="1083"/>
      <c r="AF242" s="1085"/>
      <c r="AG242" s="1082" t="str">
        <f>Sprachen!H$207</f>
        <v>RdC</v>
      </c>
      <c r="AH242" s="1083"/>
      <c r="AI242" s="1086"/>
      <c r="AJ242" s="1087" t="str">
        <f>Sprachen!H$209</f>
        <v>Anno di costruzione</v>
      </c>
      <c r="AK242" s="1083"/>
      <c r="AL242" s="1088"/>
      <c r="AM242" s="1089" t="str">
        <f>Sprachen!H$210</f>
        <v>Stato</v>
      </c>
      <c r="AN242" s="1090"/>
      <c r="AO242" s="1091"/>
      <c r="AP242" s="1092" t="str">
        <f>Sprachen!H$212</f>
        <v>Obbligo di 
risanam.</v>
      </c>
      <c r="AQ242" s="1093"/>
      <c r="AR242" s="1094"/>
      <c r="AS242" s="1087" t="str">
        <f>Sprachen!H$215</f>
        <v>Schema (allegato)</v>
      </c>
      <c r="AT242" s="1085"/>
      <c r="AU242" s="1086"/>
    </row>
    <row r="243" spans="2:47" ht="13.5" customHeight="1" x14ac:dyDescent="0.2">
      <c r="B243" s="764" t="str">
        <f>Sprachen!H$176</f>
        <v>B.9  Impianti di produzione di energia</v>
      </c>
      <c r="C243" s="765"/>
      <c r="D243" s="745"/>
      <c r="E243" s="745"/>
      <c r="F243" s="745"/>
      <c r="G243" s="745"/>
      <c r="H243" s="745"/>
      <c r="I243" s="745"/>
      <c r="J243" s="745"/>
      <c r="K243" s="745"/>
      <c r="L243" s="745"/>
      <c r="M243" s="745"/>
      <c r="N243" s="755"/>
      <c r="O243" s="766"/>
      <c r="P243" s="767"/>
      <c r="Q243" s="767"/>
      <c r="R243" s="767"/>
      <c r="S243" s="767"/>
      <c r="T243" s="767"/>
      <c r="U243" s="767"/>
      <c r="V243" s="767"/>
      <c r="W243" s="767"/>
      <c r="X243" s="767"/>
      <c r="Y243" s="767"/>
      <c r="Z243" s="767"/>
      <c r="AA243" s="1095"/>
      <c r="AB243" s="1096"/>
      <c r="AC243" s="1097"/>
      <c r="AD243" s="1098"/>
      <c r="AE243" s="1099"/>
      <c r="AF243" s="1042"/>
      <c r="AG243" s="768"/>
      <c r="AH243" s="769"/>
      <c r="AI243" s="770"/>
      <c r="AJ243" s="1100"/>
      <c r="AK243" s="1101"/>
      <c r="AL243" s="1045"/>
      <c r="AM243" s="1102"/>
      <c r="AN243" s="1042"/>
      <c r="AO243" s="1047"/>
      <c r="AP243" s="1046"/>
      <c r="AQ243" s="1103"/>
      <c r="AR243" s="1104"/>
      <c r="AS243" s="1043"/>
      <c r="AT243" s="1042"/>
      <c r="AU243" s="1141"/>
    </row>
    <row r="244" spans="2:47" ht="13.5" customHeight="1" x14ac:dyDescent="0.2">
      <c r="B244" s="732"/>
      <c r="C244" s="1121"/>
      <c r="D244" s="1049"/>
      <c r="E244" s="1049"/>
      <c r="F244" s="1049"/>
      <c r="G244" s="1049"/>
      <c r="H244" s="1049"/>
      <c r="I244" s="1049"/>
      <c r="J244" s="1049"/>
      <c r="K244" s="1049"/>
      <c r="L244" s="1049"/>
      <c r="M244" s="1049"/>
      <c r="N244" s="1122"/>
      <c r="O244" s="1048"/>
      <c r="P244" s="1049"/>
      <c r="Q244" s="1049"/>
      <c r="R244" s="1049"/>
      <c r="S244" s="1049"/>
      <c r="T244" s="1049"/>
      <c r="U244" s="1049"/>
      <c r="V244" s="1049"/>
      <c r="W244" s="1049"/>
      <c r="X244" s="1049"/>
      <c r="Y244" s="1049"/>
      <c r="Z244" s="1050"/>
      <c r="AA244" s="1051"/>
      <c r="AB244" s="1052"/>
      <c r="AC244" s="1053"/>
      <c r="AD244" s="1054"/>
      <c r="AE244" s="1055"/>
      <c r="AF244" s="1056"/>
      <c r="AG244" s="1057"/>
      <c r="AH244" s="1058"/>
      <c r="AI244" s="1059"/>
      <c r="AJ244" s="1005"/>
      <c r="AK244" s="1006"/>
      <c r="AL244" s="1007"/>
      <c r="AM244" s="1008"/>
      <c r="AN244" s="1009"/>
      <c r="AO244" s="1010"/>
      <c r="AP244" s="1008"/>
      <c r="AQ244" s="1011"/>
      <c r="AR244" s="1012"/>
      <c r="AS244" s="1123"/>
      <c r="AT244" s="1124"/>
      <c r="AU244" s="1125"/>
    </row>
    <row r="245" spans="2:47" ht="13.5" customHeight="1" x14ac:dyDescent="0.2">
      <c r="B245" s="732"/>
      <c r="C245" s="1121"/>
      <c r="D245" s="1049"/>
      <c r="E245" s="1049"/>
      <c r="F245" s="1049"/>
      <c r="G245" s="1049"/>
      <c r="H245" s="1049"/>
      <c r="I245" s="1049"/>
      <c r="J245" s="1049"/>
      <c r="K245" s="1049"/>
      <c r="L245" s="1049"/>
      <c r="M245" s="1049"/>
      <c r="N245" s="1122"/>
      <c r="O245" s="1048"/>
      <c r="P245" s="1049"/>
      <c r="Q245" s="1049"/>
      <c r="R245" s="1049"/>
      <c r="S245" s="1049"/>
      <c r="T245" s="1049"/>
      <c r="U245" s="1049"/>
      <c r="V245" s="1049"/>
      <c r="W245" s="1049"/>
      <c r="X245" s="1049"/>
      <c r="Y245" s="1049"/>
      <c r="Z245" s="1050"/>
      <c r="AA245" s="1051"/>
      <c r="AB245" s="1052"/>
      <c r="AC245" s="1053"/>
      <c r="AD245" s="1054"/>
      <c r="AE245" s="1055"/>
      <c r="AF245" s="1056"/>
      <c r="AG245" s="1057"/>
      <c r="AH245" s="1058"/>
      <c r="AI245" s="1059"/>
      <c r="AJ245" s="1005"/>
      <c r="AK245" s="1006"/>
      <c r="AL245" s="1007"/>
      <c r="AM245" s="1008"/>
      <c r="AN245" s="1009"/>
      <c r="AO245" s="1010"/>
      <c r="AP245" s="1008"/>
      <c r="AQ245" s="1011"/>
      <c r="AR245" s="1012"/>
      <c r="AS245" s="1123"/>
      <c r="AT245" s="1124"/>
      <c r="AU245" s="1125"/>
    </row>
    <row r="246" spans="2:47" ht="13.5" customHeight="1" x14ac:dyDescent="0.2">
      <c r="B246" s="732"/>
      <c r="C246" s="1121"/>
      <c r="D246" s="1049"/>
      <c r="E246" s="1049"/>
      <c r="F246" s="1049"/>
      <c r="G246" s="1049"/>
      <c r="H246" s="1049"/>
      <c r="I246" s="1049"/>
      <c r="J246" s="1049"/>
      <c r="K246" s="1049"/>
      <c r="L246" s="1049"/>
      <c r="M246" s="1049"/>
      <c r="N246" s="1122"/>
      <c r="O246" s="1048"/>
      <c r="P246" s="1049"/>
      <c r="Q246" s="1049"/>
      <c r="R246" s="1049"/>
      <c r="S246" s="1049"/>
      <c r="T246" s="1049"/>
      <c r="U246" s="1049"/>
      <c r="V246" s="1049"/>
      <c r="W246" s="1049"/>
      <c r="X246" s="1049"/>
      <c r="Y246" s="1049"/>
      <c r="Z246" s="1050"/>
      <c r="AA246" s="1051"/>
      <c r="AB246" s="1052"/>
      <c r="AC246" s="1053"/>
      <c r="AD246" s="1054"/>
      <c r="AE246" s="1055"/>
      <c r="AF246" s="1056"/>
      <c r="AG246" s="1057"/>
      <c r="AH246" s="1058"/>
      <c r="AI246" s="1059"/>
      <c r="AJ246" s="1005"/>
      <c r="AK246" s="1006"/>
      <c r="AL246" s="1007"/>
      <c r="AM246" s="1008"/>
      <c r="AN246" s="1009"/>
      <c r="AO246" s="1010"/>
      <c r="AP246" s="1008"/>
      <c r="AQ246" s="1011"/>
      <c r="AR246" s="1012"/>
      <c r="AS246" s="1123"/>
      <c r="AT246" s="1124"/>
      <c r="AU246" s="1125"/>
    </row>
    <row r="247" spans="2:47" ht="13.5" customHeight="1" x14ac:dyDescent="0.2">
      <c r="B247" s="732"/>
      <c r="C247" s="1121"/>
      <c r="D247" s="1049"/>
      <c r="E247" s="1049"/>
      <c r="F247" s="1049"/>
      <c r="G247" s="1049"/>
      <c r="H247" s="1049"/>
      <c r="I247" s="1049"/>
      <c r="J247" s="1049"/>
      <c r="K247" s="1049"/>
      <c r="L247" s="1049"/>
      <c r="M247" s="1049"/>
      <c r="N247" s="1122"/>
      <c r="O247" s="1048"/>
      <c r="P247" s="1049"/>
      <c r="Q247" s="1049"/>
      <c r="R247" s="1049"/>
      <c r="S247" s="1049"/>
      <c r="T247" s="1049"/>
      <c r="U247" s="1049"/>
      <c r="V247" s="1049"/>
      <c r="W247" s="1049"/>
      <c r="X247" s="1049"/>
      <c r="Y247" s="1049"/>
      <c r="Z247" s="1050"/>
      <c r="AA247" s="1051"/>
      <c r="AB247" s="1052"/>
      <c r="AC247" s="1053"/>
      <c r="AD247" s="1054"/>
      <c r="AE247" s="1055"/>
      <c r="AF247" s="1056"/>
      <c r="AG247" s="1057"/>
      <c r="AH247" s="1058"/>
      <c r="AI247" s="1059"/>
      <c r="AJ247" s="1005"/>
      <c r="AK247" s="1006"/>
      <c r="AL247" s="1007"/>
      <c r="AM247" s="1008"/>
      <c r="AN247" s="1009"/>
      <c r="AO247" s="1010"/>
      <c r="AP247" s="1008"/>
      <c r="AQ247" s="1011"/>
      <c r="AR247" s="1012"/>
      <c r="AS247" s="1123"/>
      <c r="AT247" s="1124"/>
      <c r="AU247" s="1125"/>
    </row>
    <row r="248" spans="2:47" ht="13.5" customHeight="1" x14ac:dyDescent="0.2">
      <c r="B248" s="732"/>
      <c r="C248" s="1121"/>
      <c r="D248" s="1049"/>
      <c r="E248" s="1049"/>
      <c r="F248" s="1049"/>
      <c r="G248" s="1049"/>
      <c r="H248" s="1049"/>
      <c r="I248" s="1049"/>
      <c r="J248" s="1049"/>
      <c r="K248" s="1049"/>
      <c r="L248" s="1049"/>
      <c r="M248" s="1049"/>
      <c r="N248" s="1122"/>
      <c r="O248" s="1048"/>
      <c r="P248" s="1049"/>
      <c r="Q248" s="1049"/>
      <c r="R248" s="1049"/>
      <c r="S248" s="1049"/>
      <c r="T248" s="1049"/>
      <c r="U248" s="1049"/>
      <c r="V248" s="1049"/>
      <c r="W248" s="1049"/>
      <c r="X248" s="1049"/>
      <c r="Y248" s="1049"/>
      <c r="Z248" s="1050"/>
      <c r="AA248" s="1051"/>
      <c r="AB248" s="1052"/>
      <c r="AC248" s="1053"/>
      <c r="AD248" s="1054"/>
      <c r="AE248" s="1055"/>
      <c r="AF248" s="1056"/>
      <c r="AG248" s="1057"/>
      <c r="AH248" s="1058"/>
      <c r="AI248" s="1059"/>
      <c r="AJ248" s="1005"/>
      <c r="AK248" s="1006"/>
      <c r="AL248" s="1007"/>
      <c r="AM248" s="1008"/>
      <c r="AN248" s="1009"/>
      <c r="AO248" s="1010"/>
      <c r="AP248" s="1008"/>
      <c r="AQ248" s="1011"/>
      <c r="AR248" s="1012"/>
      <c r="AS248" s="1123"/>
      <c r="AT248" s="1124"/>
      <c r="AU248" s="1125"/>
    </row>
    <row r="249" spans="2:47" ht="13.5" customHeight="1" x14ac:dyDescent="0.2">
      <c r="B249" s="732"/>
      <c r="C249" s="1121"/>
      <c r="D249" s="1049"/>
      <c r="E249" s="1049"/>
      <c r="F249" s="1049"/>
      <c r="G249" s="1049"/>
      <c r="H249" s="1049"/>
      <c r="I249" s="1049"/>
      <c r="J249" s="1049"/>
      <c r="K249" s="1049"/>
      <c r="L249" s="1049"/>
      <c r="M249" s="1049"/>
      <c r="N249" s="1122"/>
      <c r="O249" s="1048"/>
      <c r="P249" s="1049"/>
      <c r="Q249" s="1049"/>
      <c r="R249" s="1049"/>
      <c r="S249" s="1049"/>
      <c r="T249" s="1049"/>
      <c r="U249" s="1049"/>
      <c r="V249" s="1049"/>
      <c r="W249" s="1049"/>
      <c r="X249" s="1049"/>
      <c r="Y249" s="1049"/>
      <c r="Z249" s="1050"/>
      <c r="AA249" s="1051"/>
      <c r="AB249" s="1052"/>
      <c r="AC249" s="1053"/>
      <c r="AD249" s="1054"/>
      <c r="AE249" s="1055"/>
      <c r="AF249" s="1056"/>
      <c r="AG249" s="1057"/>
      <c r="AH249" s="1058"/>
      <c r="AI249" s="1059"/>
      <c r="AJ249" s="1005"/>
      <c r="AK249" s="1006"/>
      <c r="AL249" s="1007"/>
      <c r="AM249" s="1008"/>
      <c r="AN249" s="1009"/>
      <c r="AO249" s="1010"/>
      <c r="AP249" s="1008"/>
      <c r="AQ249" s="1011"/>
      <c r="AR249" s="1012"/>
      <c r="AS249" s="1123"/>
      <c r="AT249" s="1124"/>
      <c r="AU249" s="1125"/>
    </row>
    <row r="250" spans="2:47" ht="4.5" customHeight="1" x14ac:dyDescent="0.2">
      <c r="B250" s="774"/>
      <c r="C250" s="775"/>
      <c r="D250" s="775"/>
      <c r="E250" s="775"/>
      <c r="F250" s="775"/>
      <c r="G250" s="775"/>
      <c r="H250" s="775"/>
      <c r="I250" s="775"/>
      <c r="J250" s="775"/>
      <c r="K250" s="775"/>
      <c r="L250" s="775"/>
      <c r="M250" s="775"/>
      <c r="N250" s="776"/>
      <c r="O250" s="774"/>
      <c r="P250" s="775"/>
      <c r="Q250" s="775"/>
      <c r="R250" s="775"/>
      <c r="S250" s="775"/>
      <c r="T250" s="775"/>
      <c r="U250" s="775"/>
      <c r="V250" s="775"/>
      <c r="W250" s="775"/>
      <c r="X250" s="775"/>
      <c r="Y250" s="775"/>
      <c r="Z250" s="775"/>
      <c r="AA250" s="777"/>
      <c r="AB250" s="775"/>
      <c r="AC250" s="778"/>
      <c r="AD250" s="1068"/>
      <c r="AE250" s="1069"/>
      <c r="AF250" s="1070"/>
      <c r="AG250" s="777"/>
      <c r="AH250" s="775"/>
      <c r="AI250" s="776"/>
      <c r="AJ250" s="1063"/>
      <c r="AK250" s="1064"/>
      <c r="AL250" s="1065"/>
      <c r="AM250" s="1071"/>
      <c r="AN250" s="1070"/>
      <c r="AO250" s="1072"/>
      <c r="AP250" s="779"/>
      <c r="AQ250" s="775"/>
      <c r="AR250" s="776"/>
      <c r="AS250" s="1063"/>
      <c r="AT250" s="1070"/>
      <c r="AU250" s="1162"/>
    </row>
    <row r="251" spans="2:47" ht="13.5" customHeight="1" x14ac:dyDescent="0.2">
      <c r="B251" s="764" t="str">
        <f>Sprachen!H$177</f>
        <v>B.10  Consumatori di energia tecnica impiantistica</v>
      </c>
      <c r="C251" s="780"/>
      <c r="D251" s="745"/>
      <c r="E251" s="745"/>
      <c r="F251" s="745"/>
      <c r="G251" s="745"/>
      <c r="H251" s="745"/>
      <c r="I251" s="745"/>
      <c r="J251" s="745"/>
      <c r="K251" s="745"/>
      <c r="L251" s="745"/>
      <c r="M251" s="745"/>
      <c r="N251" s="755"/>
      <c r="O251" s="766"/>
      <c r="P251" s="767"/>
      <c r="Q251" s="767"/>
      <c r="R251" s="767"/>
      <c r="S251" s="767"/>
      <c r="T251" s="767"/>
      <c r="U251" s="767"/>
      <c r="V251" s="767"/>
      <c r="W251" s="767"/>
      <c r="X251" s="767"/>
      <c r="Y251" s="767"/>
      <c r="Z251" s="767"/>
      <c r="AA251" s="781"/>
      <c r="AB251" s="767"/>
      <c r="AC251" s="772"/>
      <c r="AD251" s="1040"/>
      <c r="AE251" s="1041"/>
      <c r="AF251" s="1042"/>
      <c r="AG251" s="781"/>
      <c r="AH251" s="767"/>
      <c r="AI251" s="773"/>
      <c r="AJ251" s="1043"/>
      <c r="AK251" s="1044"/>
      <c r="AL251" s="1045"/>
      <c r="AM251" s="1046"/>
      <c r="AN251" s="1042"/>
      <c r="AO251" s="1047"/>
      <c r="AP251" s="771"/>
      <c r="AQ251" s="767"/>
      <c r="AR251" s="773"/>
      <c r="AS251" s="1043"/>
      <c r="AT251" s="1042"/>
      <c r="AU251" s="1141"/>
    </row>
    <row r="252" spans="2:47" ht="13.5" customHeight="1" x14ac:dyDescent="0.2">
      <c r="B252" s="732"/>
      <c r="C252" s="1121"/>
      <c r="D252" s="1049"/>
      <c r="E252" s="1049"/>
      <c r="F252" s="1049"/>
      <c r="G252" s="1049"/>
      <c r="H252" s="1049"/>
      <c r="I252" s="1049"/>
      <c r="J252" s="1049"/>
      <c r="K252" s="1049"/>
      <c r="L252" s="1049"/>
      <c r="M252" s="1049"/>
      <c r="N252" s="1122"/>
      <c r="O252" s="1048"/>
      <c r="P252" s="1049"/>
      <c r="Q252" s="1049"/>
      <c r="R252" s="1049"/>
      <c r="S252" s="1049"/>
      <c r="T252" s="1049"/>
      <c r="U252" s="1049"/>
      <c r="V252" s="1049"/>
      <c r="W252" s="1049"/>
      <c r="X252" s="1049"/>
      <c r="Y252" s="1049"/>
      <c r="Z252" s="1050"/>
      <c r="AA252" s="1051"/>
      <c r="AB252" s="1052"/>
      <c r="AC252" s="1053"/>
      <c r="AD252" s="1054"/>
      <c r="AE252" s="1055"/>
      <c r="AF252" s="1056"/>
      <c r="AG252" s="1057"/>
      <c r="AH252" s="1058"/>
      <c r="AI252" s="1059"/>
      <c r="AJ252" s="1005"/>
      <c r="AK252" s="1006"/>
      <c r="AL252" s="1007"/>
      <c r="AM252" s="1008"/>
      <c r="AN252" s="1009"/>
      <c r="AO252" s="1010"/>
      <c r="AP252" s="1008"/>
      <c r="AQ252" s="1011"/>
      <c r="AR252" s="1012"/>
      <c r="AS252" s="1123"/>
      <c r="AT252" s="1124"/>
      <c r="AU252" s="1125"/>
    </row>
    <row r="253" spans="2:47" ht="13.5" customHeight="1" x14ac:dyDescent="0.2">
      <c r="B253" s="732"/>
      <c r="C253" s="1121"/>
      <c r="D253" s="1049"/>
      <c r="E253" s="1049"/>
      <c r="F253" s="1049"/>
      <c r="G253" s="1049"/>
      <c r="H253" s="1049"/>
      <c r="I253" s="1049"/>
      <c r="J253" s="1049"/>
      <c r="K253" s="1049"/>
      <c r="L253" s="1049"/>
      <c r="M253" s="1049"/>
      <c r="N253" s="1122"/>
      <c r="O253" s="1048"/>
      <c r="P253" s="1049"/>
      <c r="Q253" s="1049"/>
      <c r="R253" s="1049"/>
      <c r="S253" s="1049"/>
      <c r="T253" s="1049"/>
      <c r="U253" s="1049"/>
      <c r="V253" s="1049"/>
      <c r="W253" s="1049"/>
      <c r="X253" s="1049"/>
      <c r="Y253" s="1049"/>
      <c r="Z253" s="1050"/>
      <c r="AA253" s="1051"/>
      <c r="AB253" s="1052"/>
      <c r="AC253" s="1053"/>
      <c r="AD253" s="1054"/>
      <c r="AE253" s="1055"/>
      <c r="AF253" s="1056"/>
      <c r="AG253" s="1057"/>
      <c r="AH253" s="1058"/>
      <c r="AI253" s="1059"/>
      <c r="AJ253" s="1005"/>
      <c r="AK253" s="1006"/>
      <c r="AL253" s="1007"/>
      <c r="AM253" s="1008"/>
      <c r="AN253" s="1009"/>
      <c r="AO253" s="1010"/>
      <c r="AP253" s="1008"/>
      <c r="AQ253" s="1011"/>
      <c r="AR253" s="1012"/>
      <c r="AS253" s="1123"/>
      <c r="AT253" s="1124"/>
      <c r="AU253" s="1125"/>
    </row>
    <row r="254" spans="2:47" ht="13.5" customHeight="1" x14ac:dyDescent="0.2">
      <c r="B254" s="732"/>
      <c r="C254" s="1121"/>
      <c r="D254" s="1049"/>
      <c r="E254" s="1049"/>
      <c r="F254" s="1049"/>
      <c r="G254" s="1049"/>
      <c r="H254" s="1049"/>
      <c r="I254" s="1049"/>
      <c r="J254" s="1049"/>
      <c r="K254" s="1049"/>
      <c r="L254" s="1049"/>
      <c r="M254" s="1049"/>
      <c r="N254" s="1122"/>
      <c r="O254" s="1048"/>
      <c r="P254" s="1049"/>
      <c r="Q254" s="1049"/>
      <c r="R254" s="1049"/>
      <c r="S254" s="1049"/>
      <c r="T254" s="1049"/>
      <c r="U254" s="1049"/>
      <c r="V254" s="1049"/>
      <c r="W254" s="1049"/>
      <c r="X254" s="1049"/>
      <c r="Y254" s="1049"/>
      <c r="Z254" s="1050"/>
      <c r="AA254" s="1051"/>
      <c r="AB254" s="1052"/>
      <c r="AC254" s="1053"/>
      <c r="AD254" s="1054"/>
      <c r="AE254" s="1055"/>
      <c r="AF254" s="1056"/>
      <c r="AG254" s="1057"/>
      <c r="AH254" s="1058"/>
      <c r="AI254" s="1059"/>
      <c r="AJ254" s="1005"/>
      <c r="AK254" s="1006"/>
      <c r="AL254" s="1007"/>
      <c r="AM254" s="1008"/>
      <c r="AN254" s="1009"/>
      <c r="AO254" s="1010"/>
      <c r="AP254" s="1008"/>
      <c r="AQ254" s="1011"/>
      <c r="AR254" s="1012"/>
      <c r="AS254" s="1123"/>
      <c r="AT254" s="1124"/>
      <c r="AU254" s="1125"/>
    </row>
    <row r="255" spans="2:47" ht="13.5" customHeight="1" x14ac:dyDescent="0.2">
      <c r="B255" s="732"/>
      <c r="C255" s="1121"/>
      <c r="D255" s="1049"/>
      <c r="E255" s="1049"/>
      <c r="F255" s="1049"/>
      <c r="G255" s="1049"/>
      <c r="H255" s="1049"/>
      <c r="I255" s="1049"/>
      <c r="J255" s="1049"/>
      <c r="K255" s="1049"/>
      <c r="L255" s="1049"/>
      <c r="M255" s="1049"/>
      <c r="N255" s="1122"/>
      <c r="O255" s="1048"/>
      <c r="P255" s="1049"/>
      <c r="Q255" s="1049"/>
      <c r="R255" s="1049"/>
      <c r="S255" s="1049"/>
      <c r="T255" s="1049"/>
      <c r="U255" s="1049"/>
      <c r="V255" s="1049"/>
      <c r="W255" s="1049"/>
      <c r="X255" s="1049"/>
      <c r="Y255" s="1049"/>
      <c r="Z255" s="1050"/>
      <c r="AA255" s="1051"/>
      <c r="AB255" s="1052"/>
      <c r="AC255" s="1053"/>
      <c r="AD255" s="1054"/>
      <c r="AE255" s="1055"/>
      <c r="AF255" s="1056"/>
      <c r="AG255" s="1057"/>
      <c r="AH255" s="1058"/>
      <c r="AI255" s="1059"/>
      <c r="AJ255" s="1005"/>
      <c r="AK255" s="1006"/>
      <c r="AL255" s="1007"/>
      <c r="AM255" s="1008"/>
      <c r="AN255" s="1009"/>
      <c r="AO255" s="1010"/>
      <c r="AP255" s="1008"/>
      <c r="AQ255" s="1011"/>
      <c r="AR255" s="1012"/>
      <c r="AS255" s="1123"/>
      <c r="AT255" s="1124"/>
      <c r="AU255" s="1125"/>
    </row>
    <row r="256" spans="2:47" ht="13.5" customHeight="1" x14ac:dyDescent="0.2">
      <c r="B256" s="732"/>
      <c r="C256" s="1121"/>
      <c r="D256" s="1049"/>
      <c r="E256" s="1049"/>
      <c r="F256" s="1049"/>
      <c r="G256" s="1049"/>
      <c r="H256" s="1049"/>
      <c r="I256" s="1049"/>
      <c r="J256" s="1049"/>
      <c r="K256" s="1049"/>
      <c r="L256" s="1049"/>
      <c r="M256" s="1049"/>
      <c r="N256" s="1122"/>
      <c r="O256" s="1048"/>
      <c r="P256" s="1049"/>
      <c r="Q256" s="1049"/>
      <c r="R256" s="1049"/>
      <c r="S256" s="1049"/>
      <c r="T256" s="1049"/>
      <c r="U256" s="1049"/>
      <c r="V256" s="1049"/>
      <c r="W256" s="1049"/>
      <c r="X256" s="1049"/>
      <c r="Y256" s="1049"/>
      <c r="Z256" s="1050"/>
      <c r="AA256" s="1051"/>
      <c r="AB256" s="1052"/>
      <c r="AC256" s="1053"/>
      <c r="AD256" s="1054"/>
      <c r="AE256" s="1055"/>
      <c r="AF256" s="1056"/>
      <c r="AG256" s="1057"/>
      <c r="AH256" s="1058"/>
      <c r="AI256" s="1059"/>
      <c r="AJ256" s="1005"/>
      <c r="AK256" s="1006"/>
      <c r="AL256" s="1007"/>
      <c r="AM256" s="1008"/>
      <c r="AN256" s="1009"/>
      <c r="AO256" s="1010"/>
      <c r="AP256" s="1008"/>
      <c r="AQ256" s="1011"/>
      <c r="AR256" s="1012"/>
      <c r="AS256" s="1123"/>
      <c r="AT256" s="1124"/>
      <c r="AU256" s="1125"/>
    </row>
    <row r="257" spans="2:47" ht="13.5" customHeight="1" x14ac:dyDescent="0.2">
      <c r="B257" s="732"/>
      <c r="C257" s="1121"/>
      <c r="D257" s="1049"/>
      <c r="E257" s="1049"/>
      <c r="F257" s="1049"/>
      <c r="G257" s="1049"/>
      <c r="H257" s="1049"/>
      <c r="I257" s="1049"/>
      <c r="J257" s="1049"/>
      <c r="K257" s="1049"/>
      <c r="L257" s="1049"/>
      <c r="M257" s="1049"/>
      <c r="N257" s="1122"/>
      <c r="O257" s="1048"/>
      <c r="P257" s="1049"/>
      <c r="Q257" s="1049"/>
      <c r="R257" s="1049"/>
      <c r="S257" s="1049"/>
      <c r="T257" s="1049"/>
      <c r="U257" s="1049"/>
      <c r="V257" s="1049"/>
      <c r="W257" s="1049"/>
      <c r="X257" s="1049"/>
      <c r="Y257" s="1049"/>
      <c r="Z257" s="1050"/>
      <c r="AA257" s="1051"/>
      <c r="AB257" s="1052"/>
      <c r="AC257" s="1053"/>
      <c r="AD257" s="1054"/>
      <c r="AE257" s="1055"/>
      <c r="AF257" s="1056"/>
      <c r="AG257" s="1057"/>
      <c r="AH257" s="1058"/>
      <c r="AI257" s="1059"/>
      <c r="AJ257" s="1005"/>
      <c r="AK257" s="1006"/>
      <c r="AL257" s="1007"/>
      <c r="AM257" s="1008"/>
      <c r="AN257" s="1009"/>
      <c r="AO257" s="1010"/>
      <c r="AP257" s="1008"/>
      <c r="AQ257" s="1011"/>
      <c r="AR257" s="1012"/>
      <c r="AS257" s="1123"/>
      <c r="AT257" s="1124"/>
      <c r="AU257" s="1125"/>
    </row>
    <row r="258" spans="2:47" ht="13.5" customHeight="1" x14ac:dyDescent="0.2">
      <c r="B258" s="732"/>
      <c r="C258" s="1121"/>
      <c r="D258" s="1049"/>
      <c r="E258" s="1049"/>
      <c r="F258" s="1049"/>
      <c r="G258" s="1049"/>
      <c r="H258" s="1049"/>
      <c r="I258" s="1049"/>
      <c r="J258" s="1049"/>
      <c r="K258" s="1049"/>
      <c r="L258" s="1049"/>
      <c r="M258" s="1049"/>
      <c r="N258" s="1122"/>
      <c r="O258" s="1048"/>
      <c r="P258" s="1049"/>
      <c r="Q258" s="1049"/>
      <c r="R258" s="1049"/>
      <c r="S258" s="1049"/>
      <c r="T258" s="1049"/>
      <c r="U258" s="1049"/>
      <c r="V258" s="1049"/>
      <c r="W258" s="1049"/>
      <c r="X258" s="1049"/>
      <c r="Y258" s="1049"/>
      <c r="Z258" s="1050"/>
      <c r="AA258" s="1051"/>
      <c r="AB258" s="1052"/>
      <c r="AC258" s="1053"/>
      <c r="AD258" s="1054"/>
      <c r="AE258" s="1055"/>
      <c r="AF258" s="1056"/>
      <c r="AG258" s="1057"/>
      <c r="AH258" s="1058"/>
      <c r="AI258" s="1059"/>
      <c r="AJ258" s="1005"/>
      <c r="AK258" s="1006"/>
      <c r="AL258" s="1007"/>
      <c r="AM258" s="1008"/>
      <c r="AN258" s="1009"/>
      <c r="AO258" s="1010"/>
      <c r="AP258" s="1008"/>
      <c r="AQ258" s="1011"/>
      <c r="AR258" s="1012"/>
      <c r="AS258" s="1123"/>
      <c r="AT258" s="1124"/>
      <c r="AU258" s="1125"/>
    </row>
    <row r="259" spans="2:47" ht="13.5" customHeight="1" x14ac:dyDescent="0.2">
      <c r="B259" s="732"/>
      <c r="C259" s="1121"/>
      <c r="D259" s="1049"/>
      <c r="E259" s="1049"/>
      <c r="F259" s="1049"/>
      <c r="G259" s="1049"/>
      <c r="H259" s="1049"/>
      <c r="I259" s="1049"/>
      <c r="J259" s="1049"/>
      <c r="K259" s="1049"/>
      <c r="L259" s="1049"/>
      <c r="M259" s="1049"/>
      <c r="N259" s="1122"/>
      <c r="O259" s="1048"/>
      <c r="P259" s="1049"/>
      <c r="Q259" s="1049"/>
      <c r="R259" s="1049"/>
      <c r="S259" s="1049"/>
      <c r="T259" s="1049"/>
      <c r="U259" s="1049"/>
      <c r="V259" s="1049"/>
      <c r="W259" s="1049"/>
      <c r="X259" s="1049"/>
      <c r="Y259" s="1049"/>
      <c r="Z259" s="1050"/>
      <c r="AA259" s="1051"/>
      <c r="AB259" s="1052"/>
      <c r="AC259" s="1053"/>
      <c r="AD259" s="1054"/>
      <c r="AE259" s="1055"/>
      <c r="AF259" s="1056"/>
      <c r="AG259" s="1057"/>
      <c r="AH259" s="1058"/>
      <c r="AI259" s="1059"/>
      <c r="AJ259" s="1005"/>
      <c r="AK259" s="1006"/>
      <c r="AL259" s="1007"/>
      <c r="AM259" s="1008"/>
      <c r="AN259" s="1009"/>
      <c r="AO259" s="1010"/>
      <c r="AP259" s="1008"/>
      <c r="AQ259" s="1011"/>
      <c r="AR259" s="1012"/>
      <c r="AS259" s="1123"/>
      <c r="AT259" s="1124"/>
      <c r="AU259" s="1125"/>
    </row>
    <row r="260" spans="2:47" ht="13.5" customHeight="1" x14ac:dyDescent="0.2">
      <c r="B260" s="732"/>
      <c r="C260" s="1121"/>
      <c r="D260" s="1049"/>
      <c r="E260" s="1049"/>
      <c r="F260" s="1049"/>
      <c r="G260" s="1049"/>
      <c r="H260" s="1049"/>
      <c r="I260" s="1049"/>
      <c r="J260" s="1049"/>
      <c r="K260" s="1049"/>
      <c r="L260" s="1049"/>
      <c r="M260" s="1049"/>
      <c r="N260" s="1122"/>
      <c r="O260" s="1048"/>
      <c r="P260" s="1049"/>
      <c r="Q260" s="1049"/>
      <c r="R260" s="1049"/>
      <c r="S260" s="1049"/>
      <c r="T260" s="1049"/>
      <c r="U260" s="1049"/>
      <c r="V260" s="1049"/>
      <c r="W260" s="1049"/>
      <c r="X260" s="1049"/>
      <c r="Y260" s="1049"/>
      <c r="Z260" s="1050"/>
      <c r="AA260" s="1051"/>
      <c r="AB260" s="1052"/>
      <c r="AC260" s="1053"/>
      <c r="AD260" s="1054"/>
      <c r="AE260" s="1055"/>
      <c r="AF260" s="1056"/>
      <c r="AG260" s="1057"/>
      <c r="AH260" s="1058"/>
      <c r="AI260" s="1059"/>
      <c r="AJ260" s="1005"/>
      <c r="AK260" s="1006"/>
      <c r="AL260" s="1007"/>
      <c r="AM260" s="1008"/>
      <c r="AN260" s="1009"/>
      <c r="AO260" s="1010"/>
      <c r="AP260" s="1008"/>
      <c r="AQ260" s="1011"/>
      <c r="AR260" s="1012"/>
      <c r="AS260" s="1123"/>
      <c r="AT260" s="1124"/>
      <c r="AU260" s="1125"/>
    </row>
    <row r="261" spans="2:47" ht="3.75" customHeight="1" x14ac:dyDescent="0.2">
      <c r="B261" s="782"/>
      <c r="C261" s="779"/>
      <c r="D261" s="775"/>
      <c r="E261" s="775"/>
      <c r="F261" s="775"/>
      <c r="G261" s="775"/>
      <c r="H261" s="775"/>
      <c r="I261" s="775"/>
      <c r="J261" s="775"/>
      <c r="K261" s="775"/>
      <c r="L261" s="775"/>
      <c r="M261" s="775"/>
      <c r="N261" s="776"/>
      <c r="O261" s="774"/>
      <c r="P261" s="775"/>
      <c r="Q261" s="775"/>
      <c r="R261" s="775"/>
      <c r="S261" s="775"/>
      <c r="T261" s="775"/>
      <c r="U261" s="775"/>
      <c r="V261" s="775"/>
      <c r="W261" s="775"/>
      <c r="X261" s="775"/>
      <c r="Y261" s="775"/>
      <c r="Z261" s="775"/>
      <c r="AA261" s="777"/>
      <c r="AB261" s="775"/>
      <c r="AC261" s="778"/>
      <c r="AD261" s="1060"/>
      <c r="AE261" s="1061"/>
      <c r="AF261" s="1062"/>
      <c r="AG261" s="784"/>
      <c r="AH261" s="783"/>
      <c r="AI261" s="785"/>
      <c r="AJ261" s="1063"/>
      <c r="AK261" s="1064"/>
      <c r="AL261" s="1065"/>
      <c r="AM261" s="1066"/>
      <c r="AN261" s="1062"/>
      <c r="AO261" s="1067"/>
      <c r="AP261" s="779"/>
      <c r="AQ261" s="775"/>
      <c r="AR261" s="776"/>
      <c r="AS261" s="1163"/>
      <c r="AT261" s="1062"/>
      <c r="AU261" s="1164"/>
    </row>
    <row r="262" spans="2:47" ht="13.5" customHeight="1" x14ac:dyDescent="0.2">
      <c r="B262" s="786" t="str">
        <f>Sprachen!H$178</f>
        <v>B.11  Consumatori di energia processi e produzione</v>
      </c>
      <c r="C262" s="780"/>
      <c r="D262" s="745"/>
      <c r="E262" s="745"/>
      <c r="F262" s="745"/>
      <c r="G262" s="745"/>
      <c r="H262" s="745"/>
      <c r="I262" s="745"/>
      <c r="J262" s="745"/>
      <c r="K262" s="745"/>
      <c r="L262" s="745"/>
      <c r="M262" s="745"/>
      <c r="N262" s="755"/>
      <c r="O262" s="766"/>
      <c r="P262" s="767"/>
      <c r="Q262" s="767"/>
      <c r="R262" s="767"/>
      <c r="S262" s="767"/>
      <c r="T262" s="767"/>
      <c r="U262" s="767"/>
      <c r="V262" s="767"/>
      <c r="W262" s="767"/>
      <c r="X262" s="767"/>
      <c r="Y262" s="767"/>
      <c r="Z262" s="767"/>
      <c r="AA262" s="781"/>
      <c r="AB262" s="767"/>
      <c r="AC262" s="772"/>
      <c r="AD262" s="1040"/>
      <c r="AE262" s="1041"/>
      <c r="AF262" s="1042"/>
      <c r="AG262" s="781"/>
      <c r="AH262" s="767"/>
      <c r="AI262" s="773"/>
      <c r="AJ262" s="1043"/>
      <c r="AK262" s="1044"/>
      <c r="AL262" s="1045"/>
      <c r="AM262" s="1046"/>
      <c r="AN262" s="1042"/>
      <c r="AO262" s="1047"/>
      <c r="AP262" s="771"/>
      <c r="AQ262" s="767"/>
      <c r="AR262" s="773"/>
      <c r="AS262" s="1043"/>
      <c r="AT262" s="1042"/>
      <c r="AU262" s="1141"/>
    </row>
    <row r="263" spans="2:47" ht="13.5" customHeight="1" x14ac:dyDescent="0.2">
      <c r="B263" s="732"/>
      <c r="C263" s="1121"/>
      <c r="D263" s="1049"/>
      <c r="E263" s="1049"/>
      <c r="F263" s="1049"/>
      <c r="G263" s="1049"/>
      <c r="H263" s="1049"/>
      <c r="I263" s="1049"/>
      <c r="J263" s="1049"/>
      <c r="K263" s="1049"/>
      <c r="L263" s="1049"/>
      <c r="M263" s="1049"/>
      <c r="N263" s="1122"/>
      <c r="O263" s="1048"/>
      <c r="P263" s="1049"/>
      <c r="Q263" s="1049"/>
      <c r="R263" s="1049"/>
      <c r="S263" s="1049"/>
      <c r="T263" s="1049"/>
      <c r="U263" s="1049"/>
      <c r="V263" s="1049"/>
      <c r="W263" s="1049"/>
      <c r="X263" s="1049"/>
      <c r="Y263" s="1049"/>
      <c r="Z263" s="1050"/>
      <c r="AA263" s="1051"/>
      <c r="AB263" s="1052"/>
      <c r="AC263" s="1053"/>
      <c r="AD263" s="1054"/>
      <c r="AE263" s="1055"/>
      <c r="AF263" s="1056"/>
      <c r="AG263" s="1057"/>
      <c r="AH263" s="1058"/>
      <c r="AI263" s="1059"/>
      <c r="AJ263" s="1005"/>
      <c r="AK263" s="1006"/>
      <c r="AL263" s="1007"/>
      <c r="AM263" s="1008"/>
      <c r="AN263" s="1009"/>
      <c r="AO263" s="1010"/>
      <c r="AP263" s="1008"/>
      <c r="AQ263" s="1011"/>
      <c r="AR263" s="1012"/>
      <c r="AS263" s="1123"/>
      <c r="AT263" s="1124"/>
      <c r="AU263" s="1125"/>
    </row>
    <row r="264" spans="2:47" ht="13.5" customHeight="1" x14ac:dyDescent="0.2">
      <c r="B264" s="732"/>
      <c r="C264" s="1121"/>
      <c r="D264" s="1049"/>
      <c r="E264" s="1049"/>
      <c r="F264" s="1049"/>
      <c r="G264" s="1049"/>
      <c r="H264" s="1049"/>
      <c r="I264" s="1049"/>
      <c r="J264" s="1049"/>
      <c r="K264" s="1049"/>
      <c r="L264" s="1049"/>
      <c r="M264" s="1049"/>
      <c r="N264" s="1122"/>
      <c r="O264" s="1048"/>
      <c r="P264" s="1049"/>
      <c r="Q264" s="1049"/>
      <c r="R264" s="1049"/>
      <c r="S264" s="1049"/>
      <c r="T264" s="1049"/>
      <c r="U264" s="1049"/>
      <c r="V264" s="1049"/>
      <c r="W264" s="1049"/>
      <c r="X264" s="1049"/>
      <c r="Y264" s="1049"/>
      <c r="Z264" s="1050"/>
      <c r="AA264" s="1051"/>
      <c r="AB264" s="1052"/>
      <c r="AC264" s="1053"/>
      <c r="AD264" s="1054"/>
      <c r="AE264" s="1055"/>
      <c r="AF264" s="1056"/>
      <c r="AG264" s="1057"/>
      <c r="AH264" s="1058"/>
      <c r="AI264" s="1059"/>
      <c r="AJ264" s="1005"/>
      <c r="AK264" s="1006"/>
      <c r="AL264" s="1007"/>
      <c r="AM264" s="1008"/>
      <c r="AN264" s="1009"/>
      <c r="AO264" s="1010"/>
      <c r="AP264" s="1008"/>
      <c r="AQ264" s="1011"/>
      <c r="AR264" s="1012"/>
      <c r="AS264" s="1123"/>
      <c r="AT264" s="1124"/>
      <c r="AU264" s="1125"/>
    </row>
    <row r="265" spans="2:47" ht="13.5" customHeight="1" x14ac:dyDescent="0.2">
      <c r="B265" s="732"/>
      <c r="C265" s="1121"/>
      <c r="D265" s="1049"/>
      <c r="E265" s="1049"/>
      <c r="F265" s="1049"/>
      <c r="G265" s="1049"/>
      <c r="H265" s="1049"/>
      <c r="I265" s="1049"/>
      <c r="J265" s="1049"/>
      <c r="K265" s="1049"/>
      <c r="L265" s="1049"/>
      <c r="M265" s="1049"/>
      <c r="N265" s="1122"/>
      <c r="O265" s="1048"/>
      <c r="P265" s="1049"/>
      <c r="Q265" s="1049"/>
      <c r="R265" s="1049"/>
      <c r="S265" s="1049"/>
      <c r="T265" s="1049"/>
      <c r="U265" s="1049"/>
      <c r="V265" s="1049"/>
      <c r="W265" s="1049"/>
      <c r="X265" s="1049"/>
      <c r="Y265" s="1049"/>
      <c r="Z265" s="1050"/>
      <c r="AA265" s="1051"/>
      <c r="AB265" s="1052"/>
      <c r="AC265" s="1053"/>
      <c r="AD265" s="1054"/>
      <c r="AE265" s="1055"/>
      <c r="AF265" s="1056"/>
      <c r="AG265" s="1057"/>
      <c r="AH265" s="1058"/>
      <c r="AI265" s="1059"/>
      <c r="AJ265" s="1005"/>
      <c r="AK265" s="1006"/>
      <c r="AL265" s="1007"/>
      <c r="AM265" s="1008"/>
      <c r="AN265" s="1009"/>
      <c r="AO265" s="1010"/>
      <c r="AP265" s="1008"/>
      <c r="AQ265" s="1011"/>
      <c r="AR265" s="1012"/>
      <c r="AS265" s="1123"/>
      <c r="AT265" s="1124"/>
      <c r="AU265" s="1125"/>
    </row>
    <row r="266" spans="2:47" ht="13.5" customHeight="1" x14ac:dyDescent="0.2">
      <c r="B266" s="732"/>
      <c r="C266" s="1121"/>
      <c r="D266" s="1049"/>
      <c r="E266" s="1049"/>
      <c r="F266" s="1049"/>
      <c r="G266" s="1049"/>
      <c r="H266" s="1049"/>
      <c r="I266" s="1049"/>
      <c r="J266" s="1049"/>
      <c r="K266" s="1049"/>
      <c r="L266" s="1049"/>
      <c r="M266" s="1049"/>
      <c r="N266" s="1122"/>
      <c r="O266" s="1048"/>
      <c r="P266" s="1049"/>
      <c r="Q266" s="1049"/>
      <c r="R266" s="1049"/>
      <c r="S266" s="1049"/>
      <c r="T266" s="1049"/>
      <c r="U266" s="1049"/>
      <c r="V266" s="1049"/>
      <c r="W266" s="1049"/>
      <c r="X266" s="1049"/>
      <c r="Y266" s="1049"/>
      <c r="Z266" s="1050"/>
      <c r="AA266" s="1051"/>
      <c r="AB266" s="1052"/>
      <c r="AC266" s="1053"/>
      <c r="AD266" s="1054"/>
      <c r="AE266" s="1055"/>
      <c r="AF266" s="1056"/>
      <c r="AG266" s="1057"/>
      <c r="AH266" s="1058"/>
      <c r="AI266" s="1059"/>
      <c r="AJ266" s="1005"/>
      <c r="AK266" s="1006"/>
      <c r="AL266" s="1007"/>
      <c r="AM266" s="1008"/>
      <c r="AN266" s="1009"/>
      <c r="AO266" s="1010"/>
      <c r="AP266" s="1008"/>
      <c r="AQ266" s="1011"/>
      <c r="AR266" s="1012"/>
      <c r="AS266" s="1123"/>
      <c r="AT266" s="1124"/>
      <c r="AU266" s="1125"/>
    </row>
    <row r="267" spans="2:47" ht="13.5" customHeight="1" x14ac:dyDescent="0.2">
      <c r="B267" s="732"/>
      <c r="C267" s="1121"/>
      <c r="D267" s="1049"/>
      <c r="E267" s="1049"/>
      <c r="F267" s="1049"/>
      <c r="G267" s="1049"/>
      <c r="H267" s="1049"/>
      <c r="I267" s="1049"/>
      <c r="J267" s="1049"/>
      <c r="K267" s="1049"/>
      <c r="L267" s="1049"/>
      <c r="M267" s="1049"/>
      <c r="N267" s="1122"/>
      <c r="O267" s="1048"/>
      <c r="P267" s="1049"/>
      <c r="Q267" s="1049"/>
      <c r="R267" s="1049"/>
      <c r="S267" s="1049"/>
      <c r="T267" s="1049"/>
      <c r="U267" s="1049"/>
      <c r="V267" s="1049"/>
      <c r="W267" s="1049"/>
      <c r="X267" s="1049"/>
      <c r="Y267" s="1049"/>
      <c r="Z267" s="1050"/>
      <c r="AA267" s="1051"/>
      <c r="AB267" s="1052"/>
      <c r="AC267" s="1053"/>
      <c r="AD267" s="1054"/>
      <c r="AE267" s="1055"/>
      <c r="AF267" s="1056"/>
      <c r="AG267" s="1057"/>
      <c r="AH267" s="1058"/>
      <c r="AI267" s="1059"/>
      <c r="AJ267" s="1005"/>
      <c r="AK267" s="1006"/>
      <c r="AL267" s="1007"/>
      <c r="AM267" s="1008"/>
      <c r="AN267" s="1009"/>
      <c r="AO267" s="1010"/>
      <c r="AP267" s="1008"/>
      <c r="AQ267" s="1011"/>
      <c r="AR267" s="1012"/>
      <c r="AS267" s="1123"/>
      <c r="AT267" s="1124"/>
      <c r="AU267" s="1125"/>
    </row>
    <row r="268" spans="2:47" ht="13.5" customHeight="1" x14ac:dyDescent="0.2">
      <c r="B268" s="732"/>
      <c r="C268" s="1121"/>
      <c r="D268" s="1049"/>
      <c r="E268" s="1049"/>
      <c r="F268" s="1049"/>
      <c r="G268" s="1049"/>
      <c r="H268" s="1049"/>
      <c r="I268" s="1049"/>
      <c r="J268" s="1049"/>
      <c r="K268" s="1049"/>
      <c r="L268" s="1049"/>
      <c r="M268" s="1049"/>
      <c r="N268" s="1122"/>
      <c r="O268" s="1048"/>
      <c r="P268" s="1049"/>
      <c r="Q268" s="1049"/>
      <c r="R268" s="1049"/>
      <c r="S268" s="1049"/>
      <c r="T268" s="1049"/>
      <c r="U268" s="1049"/>
      <c r="V268" s="1049"/>
      <c r="W268" s="1049"/>
      <c r="X268" s="1049"/>
      <c r="Y268" s="1049"/>
      <c r="Z268" s="1050"/>
      <c r="AA268" s="1051"/>
      <c r="AB268" s="1052"/>
      <c r="AC268" s="1053"/>
      <c r="AD268" s="1054"/>
      <c r="AE268" s="1055"/>
      <c r="AF268" s="1056"/>
      <c r="AG268" s="1057"/>
      <c r="AH268" s="1058"/>
      <c r="AI268" s="1059"/>
      <c r="AJ268" s="1005"/>
      <c r="AK268" s="1006"/>
      <c r="AL268" s="1007"/>
      <c r="AM268" s="1008"/>
      <c r="AN268" s="1009"/>
      <c r="AO268" s="1010"/>
      <c r="AP268" s="1008"/>
      <c r="AQ268" s="1011"/>
      <c r="AR268" s="1012"/>
      <c r="AS268" s="1123"/>
      <c r="AT268" s="1124"/>
      <c r="AU268" s="1125"/>
    </row>
    <row r="269" spans="2:47" ht="13.5" customHeight="1" x14ac:dyDescent="0.2">
      <c r="B269" s="732"/>
      <c r="C269" s="1121"/>
      <c r="D269" s="1049"/>
      <c r="E269" s="1049"/>
      <c r="F269" s="1049"/>
      <c r="G269" s="1049"/>
      <c r="H269" s="1049"/>
      <c r="I269" s="1049"/>
      <c r="J269" s="1049"/>
      <c r="K269" s="1049"/>
      <c r="L269" s="1049"/>
      <c r="M269" s="1049"/>
      <c r="N269" s="1122"/>
      <c r="O269" s="1048"/>
      <c r="P269" s="1049"/>
      <c r="Q269" s="1049"/>
      <c r="R269" s="1049"/>
      <c r="S269" s="1049"/>
      <c r="T269" s="1049"/>
      <c r="U269" s="1049"/>
      <c r="V269" s="1049"/>
      <c r="W269" s="1049"/>
      <c r="X269" s="1049"/>
      <c r="Y269" s="1049"/>
      <c r="Z269" s="1050"/>
      <c r="AA269" s="1051"/>
      <c r="AB269" s="1052"/>
      <c r="AC269" s="1053"/>
      <c r="AD269" s="1054"/>
      <c r="AE269" s="1055"/>
      <c r="AF269" s="1056"/>
      <c r="AG269" s="1057"/>
      <c r="AH269" s="1058"/>
      <c r="AI269" s="1059"/>
      <c r="AJ269" s="1005"/>
      <c r="AK269" s="1006"/>
      <c r="AL269" s="1007"/>
      <c r="AM269" s="1008"/>
      <c r="AN269" s="1009"/>
      <c r="AO269" s="1010"/>
      <c r="AP269" s="1008"/>
      <c r="AQ269" s="1011"/>
      <c r="AR269" s="1012"/>
      <c r="AS269" s="1123"/>
      <c r="AT269" s="1124"/>
      <c r="AU269" s="1125"/>
    </row>
    <row r="270" spans="2:47" ht="13.5" customHeight="1" x14ac:dyDescent="0.2">
      <c r="B270" s="787"/>
      <c r="C270" s="1183"/>
      <c r="D270" s="1074"/>
      <c r="E270" s="1074"/>
      <c r="F270" s="1074"/>
      <c r="G270" s="1074"/>
      <c r="H270" s="1074"/>
      <c r="I270" s="1074"/>
      <c r="J270" s="1074"/>
      <c r="K270" s="1074"/>
      <c r="L270" s="1074"/>
      <c r="M270" s="1074"/>
      <c r="N270" s="1184"/>
      <c r="O270" s="1073"/>
      <c r="P270" s="1074"/>
      <c r="Q270" s="1074"/>
      <c r="R270" s="1074"/>
      <c r="S270" s="1074"/>
      <c r="T270" s="1074"/>
      <c r="U270" s="1074"/>
      <c r="V270" s="1074"/>
      <c r="W270" s="1074"/>
      <c r="X270" s="1074"/>
      <c r="Y270" s="1074"/>
      <c r="Z270" s="1075"/>
      <c r="AA270" s="1076"/>
      <c r="AB270" s="1077"/>
      <c r="AC270" s="1078"/>
      <c r="AD270" s="1013"/>
      <c r="AE270" s="1014"/>
      <c r="AF270" s="1015"/>
      <c r="AG270" s="1016"/>
      <c r="AH270" s="1017"/>
      <c r="AI270" s="1018"/>
      <c r="AJ270" s="1019"/>
      <c r="AK270" s="1020"/>
      <c r="AL270" s="1021"/>
      <c r="AM270" s="1022"/>
      <c r="AN270" s="1023"/>
      <c r="AO270" s="1024"/>
      <c r="AP270" s="1022"/>
      <c r="AQ270" s="1025"/>
      <c r="AR270" s="1026"/>
      <c r="AS270" s="1118"/>
      <c r="AT270" s="1119"/>
      <c r="AU270" s="1120"/>
    </row>
    <row r="271" spans="2:47" ht="13.5" customHeight="1" x14ac:dyDescent="0.2">
      <c r="B271" s="826"/>
      <c r="C271" s="827"/>
      <c r="D271" s="827"/>
      <c r="E271" s="827"/>
      <c r="F271" s="827"/>
      <c r="G271" s="827"/>
      <c r="H271" s="827"/>
      <c r="I271" s="827"/>
      <c r="J271" s="827"/>
      <c r="K271" s="827"/>
      <c r="L271" s="827"/>
      <c r="M271" s="827"/>
      <c r="N271" s="827"/>
      <c r="O271" s="827"/>
      <c r="P271" s="827"/>
      <c r="Q271" s="827"/>
      <c r="R271" s="827"/>
      <c r="S271" s="827"/>
      <c r="T271" s="827"/>
      <c r="U271" s="827"/>
      <c r="V271" s="827"/>
      <c r="W271" s="827"/>
      <c r="X271" s="827"/>
      <c r="Y271" s="827"/>
      <c r="Z271" s="827"/>
      <c r="AA271" s="828"/>
      <c r="AB271" s="828"/>
      <c r="AC271" s="828"/>
      <c r="AD271" s="829"/>
      <c r="AE271" s="829"/>
      <c r="AF271" s="830"/>
      <c r="AG271" s="831"/>
      <c r="AH271" s="831"/>
      <c r="AI271" s="831"/>
      <c r="AJ271" s="655"/>
      <c r="AK271" s="655"/>
      <c r="AL271" s="832"/>
      <c r="AM271" s="833"/>
      <c r="AN271" s="834"/>
      <c r="AO271" s="834"/>
      <c r="AP271" s="833"/>
      <c r="AQ271" s="833"/>
      <c r="AR271" s="833"/>
      <c r="AS271" s="833"/>
      <c r="AT271" s="835"/>
      <c r="AU271" s="835"/>
    </row>
    <row r="272" spans="2:47" ht="15" customHeight="1" x14ac:dyDescent="0.2">
      <c r="B272" s="733" t="str">
        <f>Sprachen!H$171</f>
        <v xml:space="preserve">Formulario B </v>
      </c>
      <c r="C272" s="734"/>
      <c r="D272" s="734"/>
      <c r="E272" s="734"/>
      <c r="F272" s="734"/>
      <c r="G272" s="734"/>
      <c r="H272" s="734"/>
      <c r="I272" s="734"/>
      <c r="J272" s="734"/>
      <c r="K272" s="734"/>
      <c r="L272" s="734"/>
      <c r="M272" s="734"/>
      <c r="N272" s="734"/>
      <c r="O272" s="734"/>
      <c r="P272" s="734"/>
      <c r="Q272" s="734"/>
      <c r="R272" s="734"/>
      <c r="S272" s="734"/>
      <c r="T272" s="734"/>
      <c r="U272" s="734"/>
      <c r="V272" s="734"/>
      <c r="W272" s="734"/>
      <c r="X272" s="734"/>
      <c r="Y272" s="734"/>
      <c r="Z272" s="734"/>
      <c r="AA272" s="734"/>
      <c r="AB272" s="734"/>
      <c r="AC272" s="734"/>
      <c r="AD272" s="734"/>
      <c r="AE272" s="734"/>
      <c r="AF272" s="734"/>
      <c r="AG272" s="734"/>
      <c r="AH272" s="735"/>
      <c r="AI272" s="735"/>
      <c r="AJ272" s="735"/>
      <c r="AK272" s="735"/>
      <c r="AL272" s="735"/>
      <c r="AM272" s="735"/>
      <c r="AN272" s="735"/>
      <c r="AO272" s="735"/>
      <c r="AP272" s="735"/>
      <c r="AQ272" s="735"/>
      <c r="AR272" s="735"/>
      <c r="AS272" s="735"/>
      <c r="AT272" s="735"/>
      <c r="AU272" s="736" t="str">
        <f>IF(Frontespizio!$G$13="","",Frontespizio!$G$13)</f>
        <v/>
      </c>
    </row>
    <row r="273" spans="2:50" ht="15" customHeight="1" x14ac:dyDescent="0.2">
      <c r="B273" s="733" t="str">
        <f>CONCATENATE(Sprachen!H$172," ",I277)</f>
        <v xml:space="preserve">Indicazioni su edifici ed impianti tecnici 7 / </v>
      </c>
      <c r="C273" s="737"/>
      <c r="D273" s="734"/>
      <c r="E273" s="738"/>
      <c r="F273" s="734"/>
      <c r="G273" s="734"/>
      <c r="H273" s="734"/>
      <c r="I273" s="734"/>
      <c r="J273" s="734"/>
      <c r="K273" s="734"/>
      <c r="L273" s="734"/>
      <c r="M273" s="734"/>
      <c r="N273" s="734"/>
      <c r="O273" s="734"/>
      <c r="P273" s="734"/>
      <c r="Q273" s="734"/>
      <c r="R273" s="734"/>
      <c r="S273" s="734"/>
      <c r="T273" s="734"/>
      <c r="U273" s="734"/>
      <c r="V273" s="734"/>
      <c r="W273" s="734"/>
      <c r="X273" s="734"/>
      <c r="Y273" s="734"/>
      <c r="Z273" s="734"/>
      <c r="AA273" s="734"/>
      <c r="AB273" s="734"/>
      <c r="AC273" s="734"/>
      <c r="AD273" s="734"/>
      <c r="AE273" s="734"/>
      <c r="AF273" s="734"/>
      <c r="AG273" s="734"/>
      <c r="AH273" s="734"/>
      <c r="AI273" s="734"/>
      <c r="AJ273" s="734"/>
      <c r="AK273" s="733"/>
      <c r="AL273" s="733"/>
      <c r="AM273" s="733"/>
      <c r="AN273" s="733"/>
      <c r="AO273" s="733"/>
      <c r="AP273" s="733"/>
      <c r="AQ273" s="733"/>
      <c r="AR273" s="733"/>
      <c r="AS273" s="733"/>
      <c r="AT273" s="733"/>
      <c r="AU273" s="736" t="str">
        <f>IF(Frontespizio!$G$26="","",Frontespizio!$G$26)</f>
        <v/>
      </c>
    </row>
    <row r="274" spans="2:50" ht="6" hidden="1" customHeight="1" x14ac:dyDescent="0.2">
      <c r="B274" s="739"/>
      <c r="C274" s="740"/>
      <c r="D274" s="740"/>
      <c r="E274" s="740"/>
      <c r="F274" s="740"/>
      <c r="G274" s="740"/>
      <c r="H274" s="740"/>
      <c r="I274" s="740"/>
      <c r="J274" s="740"/>
      <c r="K274" s="740"/>
      <c r="L274" s="740"/>
      <c r="M274" s="740"/>
      <c r="N274" s="740"/>
      <c r="O274" s="740"/>
      <c r="P274" s="740"/>
      <c r="Q274" s="740"/>
      <c r="R274" s="740"/>
      <c r="S274" s="740"/>
      <c r="T274" s="740"/>
      <c r="U274" s="740"/>
      <c r="V274" s="740"/>
      <c r="W274" s="740"/>
      <c r="X274" s="740"/>
      <c r="Y274" s="740"/>
      <c r="Z274" s="740"/>
      <c r="AA274" s="740"/>
      <c r="AB274" s="740"/>
      <c r="AC274" s="740"/>
      <c r="AD274" s="740"/>
      <c r="AE274" s="740"/>
      <c r="AF274" s="740"/>
      <c r="AG274" s="740"/>
      <c r="AH274" s="740"/>
      <c r="AI274" s="740"/>
      <c r="AJ274" s="740"/>
      <c r="AK274" s="740"/>
      <c r="AL274" s="740"/>
      <c r="AM274" s="740"/>
      <c r="AN274" s="740"/>
      <c r="AO274" s="740"/>
      <c r="AP274" s="740"/>
      <c r="AQ274" s="740"/>
      <c r="AR274" s="740"/>
      <c r="AS274" s="740"/>
      <c r="AT274" s="740"/>
      <c r="AU274" s="740"/>
    </row>
    <row r="275" spans="2:50" ht="4.5" customHeight="1" x14ac:dyDescent="0.2">
      <c r="B275" s="734"/>
      <c r="C275" s="734"/>
      <c r="D275" s="734"/>
      <c r="E275" s="734"/>
      <c r="F275" s="734"/>
      <c r="G275" s="734"/>
      <c r="H275" s="734"/>
      <c r="I275" s="734"/>
      <c r="J275" s="734"/>
      <c r="K275" s="734"/>
      <c r="L275" s="734"/>
      <c r="M275" s="734"/>
      <c r="N275" s="734"/>
      <c r="O275" s="734"/>
      <c r="P275" s="734"/>
      <c r="Q275" s="734"/>
      <c r="R275" s="734"/>
      <c r="S275" s="734"/>
      <c r="T275" s="734"/>
      <c r="U275" s="734"/>
      <c r="V275" s="734"/>
      <c r="W275" s="734"/>
      <c r="X275" s="734"/>
      <c r="Y275" s="734"/>
      <c r="Z275" s="734"/>
      <c r="AA275" s="734"/>
      <c r="AB275" s="734"/>
      <c r="AC275" s="734"/>
      <c r="AD275" s="734"/>
      <c r="AE275" s="734"/>
      <c r="AF275" s="734"/>
      <c r="AG275" s="734"/>
      <c r="AH275" s="734"/>
      <c r="AI275" s="734"/>
      <c r="AJ275" s="734"/>
      <c r="AK275" s="734"/>
      <c r="AL275" s="734"/>
      <c r="AM275" s="734"/>
      <c r="AN275" s="734"/>
      <c r="AO275" s="734"/>
      <c r="AP275" s="734"/>
      <c r="AQ275" s="734"/>
      <c r="AR275" s="734"/>
      <c r="AS275" s="734"/>
      <c r="AT275" s="734"/>
      <c r="AU275" s="734"/>
    </row>
    <row r="276" spans="2:50" ht="18" customHeight="1" x14ac:dyDescent="0.2">
      <c r="B276" s="1168" t="str">
        <f>Sprachen!H$173</f>
        <v>Dati sull’edificio</v>
      </c>
      <c r="C276" s="1169"/>
      <c r="D276" s="1169"/>
      <c r="E276" s="1169"/>
      <c r="F276" s="1169"/>
      <c r="G276" s="1169"/>
      <c r="H276" s="1169"/>
      <c r="I276" s="1169"/>
      <c r="J276" s="1169"/>
      <c r="K276" s="1169"/>
      <c r="L276" s="1169"/>
      <c r="M276" s="1169"/>
      <c r="N276" s="1169"/>
      <c r="O276" s="1169"/>
      <c r="P276" s="1169"/>
      <c r="Q276" s="1169"/>
      <c r="R276" s="1169"/>
      <c r="S276" s="1169"/>
      <c r="T276" s="1169"/>
      <c r="U276" s="1169"/>
      <c r="V276" s="1169"/>
      <c r="W276" s="1169"/>
      <c r="X276" s="1169"/>
      <c r="Y276" s="1169"/>
      <c r="Z276" s="1169"/>
      <c r="AA276" s="1169"/>
      <c r="AB276" s="1169"/>
      <c r="AC276" s="1169"/>
      <c r="AD276" s="1169"/>
      <c r="AE276" s="1169"/>
      <c r="AF276" s="1169"/>
      <c r="AG276" s="1169"/>
      <c r="AH276" s="1169"/>
      <c r="AI276" s="1169"/>
      <c r="AJ276" s="1169"/>
      <c r="AK276" s="1169"/>
      <c r="AL276" s="1169"/>
      <c r="AM276" s="1169"/>
      <c r="AN276" s="1169"/>
      <c r="AO276" s="1169"/>
      <c r="AP276" s="1169"/>
      <c r="AQ276" s="1169"/>
      <c r="AR276" s="1169"/>
      <c r="AS276" s="1169"/>
      <c r="AT276" s="1169"/>
      <c r="AU276" s="1170"/>
    </row>
    <row r="277" spans="2:50" ht="15" customHeight="1" x14ac:dyDescent="0.2">
      <c r="B277" s="744" t="s">
        <v>267</v>
      </c>
      <c r="C277" s="1114" t="str">
        <f>Sprachen!H$179</f>
        <v>N° edificio:</v>
      </c>
      <c r="D277" s="1114"/>
      <c r="E277" s="1114"/>
      <c r="F277" s="1114"/>
      <c r="G277" s="1114"/>
      <c r="H277" s="1114"/>
      <c r="I277" s="1185" t="str">
        <f>CONCATENATE("7 / ",'Formulario A'!$F$15)</f>
        <v xml:space="preserve">7 / </v>
      </c>
      <c r="J277" s="1186"/>
      <c r="K277" s="745"/>
      <c r="L277" s="745"/>
      <c r="M277" s="745"/>
      <c r="N277" s="745"/>
      <c r="O277" s="745"/>
      <c r="P277" s="745"/>
      <c r="Q277" s="745"/>
      <c r="R277" s="745"/>
      <c r="S277" s="745"/>
      <c r="T277" s="745"/>
      <c r="U277" s="745"/>
      <c r="V277" s="745"/>
      <c r="W277" s="745"/>
      <c r="X277" s="745"/>
      <c r="Y277" s="745"/>
      <c r="Z277" s="745"/>
      <c r="AA277" s="745"/>
      <c r="AB277" s="745"/>
      <c r="AC277" s="745"/>
      <c r="AD277" s="745"/>
      <c r="AE277" s="745"/>
      <c r="AF277" s="745"/>
      <c r="AG277" s="745"/>
      <c r="AH277" s="745"/>
      <c r="AI277" s="745"/>
      <c r="AJ277" s="746"/>
      <c r="AK277" s="746"/>
      <c r="AL277" s="746"/>
      <c r="AM277" s="746"/>
      <c r="AN277" s="746"/>
      <c r="AO277" s="746"/>
      <c r="AP277" s="746"/>
      <c r="AQ277" s="746"/>
      <c r="AR277" s="746"/>
      <c r="AS277" s="746"/>
      <c r="AT277" s="746"/>
      <c r="AU277" s="747"/>
    </row>
    <row r="278" spans="2:50" ht="15" customHeight="1" x14ac:dyDescent="0.2">
      <c r="B278" s="748" t="s">
        <v>268</v>
      </c>
      <c r="C278" s="1113" t="str">
        <f>Sprachen!H$180</f>
        <v>Denominazione edificio:</v>
      </c>
      <c r="D278" s="1113"/>
      <c r="E278" s="1113"/>
      <c r="F278" s="1113"/>
      <c r="G278" s="1113"/>
      <c r="H278" s="1142"/>
      <c r="I278" s="1183"/>
      <c r="J278" s="1074"/>
      <c r="K278" s="1074"/>
      <c r="L278" s="1074"/>
      <c r="M278" s="1074"/>
      <c r="N278" s="1074"/>
      <c r="O278" s="1074"/>
      <c r="P278" s="1074"/>
      <c r="Q278" s="1074"/>
      <c r="R278" s="1074"/>
      <c r="S278" s="1074"/>
      <c r="T278" s="1074"/>
      <c r="U278" s="1074"/>
      <c r="V278" s="1112" t="str">
        <f>Sprachen!H$200</f>
        <v>Indirizzo:</v>
      </c>
      <c r="W278" s="1113"/>
      <c r="X278" s="1113"/>
      <c r="Y278" s="1113"/>
      <c r="Z278" s="1113"/>
      <c r="AA278" s="1074"/>
      <c r="AB278" s="1074"/>
      <c r="AC278" s="1074"/>
      <c r="AD278" s="1074"/>
      <c r="AE278" s="1074"/>
      <c r="AF278" s="1074"/>
      <c r="AG278" s="1074"/>
      <c r="AH278" s="1074"/>
      <c r="AI278" s="1074"/>
      <c r="AJ278" s="1074"/>
      <c r="AK278" s="1074"/>
      <c r="AL278" s="1074"/>
      <c r="AM278" s="1074"/>
      <c r="AN278" s="1074"/>
      <c r="AO278" s="1074"/>
      <c r="AP278" s="1074"/>
      <c r="AQ278" s="1074"/>
      <c r="AR278" s="1074"/>
      <c r="AS278" s="1074"/>
      <c r="AT278" s="1074"/>
      <c r="AU278" s="1184"/>
    </row>
    <row r="279" spans="2:50" ht="15" customHeight="1" x14ac:dyDescent="0.2">
      <c r="B279" s="744" t="s">
        <v>269</v>
      </c>
      <c r="C279" s="1114" t="str">
        <f>Sprachen!H$181</f>
        <v>Numero di piani:</v>
      </c>
      <c r="D279" s="1114"/>
      <c r="E279" s="1114"/>
      <c r="F279" s="1114"/>
      <c r="G279" s="1114"/>
      <c r="H279" s="1115"/>
      <c r="I279" s="749"/>
      <c r="J279" s="1114" t="str">
        <f>Sprachen!H$195</f>
        <v xml:space="preserve"> Piani superiori</v>
      </c>
      <c r="K279" s="1114"/>
      <c r="L279" s="1114"/>
      <c r="M279" s="1114"/>
      <c r="N279" s="1114"/>
      <c r="O279" s="1114"/>
      <c r="P279" s="1114"/>
      <c r="Q279" s="1114"/>
      <c r="R279" s="1115"/>
      <c r="S279" s="749"/>
      <c r="T279" s="1114" t="str">
        <f>Sprachen!H$199</f>
        <v xml:space="preserve"> Piani interrati</v>
      </c>
      <c r="U279" s="1114"/>
      <c r="V279" s="1114"/>
      <c r="W279" s="1114"/>
      <c r="X279" s="1114"/>
      <c r="Y279" s="1114"/>
      <c r="Z279" s="1114"/>
      <c r="AA279" s="1114"/>
      <c r="AB279" s="1114"/>
      <c r="AC279" s="1114"/>
      <c r="AD279" s="1114"/>
      <c r="AE279" s="1114"/>
      <c r="AF279" s="1114"/>
      <c r="AG279" s="1114"/>
      <c r="AH279" s="1114"/>
      <c r="AI279" s="1114"/>
      <c r="AJ279" s="1114"/>
      <c r="AK279" s="1114"/>
      <c r="AL279" s="1114"/>
      <c r="AM279" s="1114"/>
      <c r="AN279" s="1114"/>
      <c r="AO279" s="1114"/>
      <c r="AP279" s="1114"/>
      <c r="AQ279" s="1114"/>
      <c r="AR279" s="1114"/>
      <c r="AS279" s="1114"/>
      <c r="AT279" s="1114"/>
      <c r="AU279" s="1116"/>
    </row>
    <row r="280" spans="2:50" ht="15" customHeight="1" x14ac:dyDescent="0.2">
      <c r="B280" s="750" t="s">
        <v>270</v>
      </c>
      <c r="C280" s="1143" t="str">
        <f>Sprachen!H$182</f>
        <v>Superfici di piano:</v>
      </c>
      <c r="D280" s="1143"/>
      <c r="E280" s="1143"/>
      <c r="F280" s="1143"/>
      <c r="G280" s="1143"/>
      <c r="H280" s="1144"/>
      <c r="I280" s="1112" t="str">
        <f>Sprachen!H$193</f>
        <v>Superficie utile lorda</v>
      </c>
      <c r="J280" s="1113"/>
      <c r="K280" s="1113"/>
      <c r="L280" s="1113"/>
      <c r="M280" s="1113"/>
      <c r="N280" s="1113"/>
      <c r="O280" s="1113"/>
      <c r="P280" s="1113"/>
      <c r="Q280" s="1113"/>
      <c r="R280" s="1113"/>
      <c r="S280" s="1113"/>
      <c r="T280" s="1113"/>
      <c r="U280" s="1113"/>
      <c r="V280" s="1014"/>
      <c r="W280" s="1014"/>
      <c r="X280" s="1014"/>
      <c r="Y280" s="1135" t="str">
        <f>Sprachen!H$201</f>
        <v xml:space="preserve"> m² SUL</v>
      </c>
      <c r="Z280" s="1135"/>
      <c r="AA280" s="1135"/>
      <c r="AB280" s="1136"/>
      <c r="AC280" s="1112" t="str">
        <f>Sprachen!H$205</f>
        <v>Superficie di piano riscaldata</v>
      </c>
      <c r="AD280" s="1113"/>
      <c r="AE280" s="1113"/>
      <c r="AF280" s="1113"/>
      <c r="AG280" s="1113"/>
      <c r="AH280" s="1113"/>
      <c r="AI280" s="1113"/>
      <c r="AJ280" s="1113"/>
      <c r="AK280" s="1113"/>
      <c r="AL280" s="1113"/>
      <c r="AM280" s="1113"/>
      <c r="AN280" s="1113"/>
      <c r="AO280" s="1113"/>
      <c r="AP280" s="1014"/>
      <c r="AQ280" s="1014"/>
      <c r="AR280" s="1014"/>
      <c r="AS280" s="1135" t="str">
        <f>Sprachen!H$213</f>
        <v xml:space="preserve"> m² SUL</v>
      </c>
      <c r="AT280" s="1135"/>
      <c r="AU280" s="1165"/>
    </row>
    <row r="281" spans="2:50" ht="15" customHeight="1" x14ac:dyDescent="0.2">
      <c r="B281" s="751" t="s">
        <v>271</v>
      </c>
      <c r="C281" s="1080" t="str">
        <f>Sprachen!H$183</f>
        <v>Tipi di utilizzo:</v>
      </c>
      <c r="D281" s="1080"/>
      <c r="E281" s="1080"/>
      <c r="F281" s="1080"/>
      <c r="G281" s="1080"/>
      <c r="H281" s="1081"/>
      <c r="I281" s="752" t="s">
        <v>231</v>
      </c>
      <c r="J281" s="1129"/>
      <c r="K281" s="1129"/>
      <c r="L281" s="1129"/>
      <c r="M281" s="1129"/>
      <c r="N281" s="1129"/>
      <c r="O281" s="1130"/>
      <c r="P281" s="1131"/>
      <c r="Q281" s="1132"/>
      <c r="R281" s="1132"/>
      <c r="S281" s="1080" t="str">
        <f>Sprachen!H$197</f>
        <v xml:space="preserve"> m² SUL</v>
      </c>
      <c r="T281" s="1080"/>
      <c r="U281" s="1081"/>
      <c r="V281" s="752" t="s">
        <v>232</v>
      </c>
      <c r="W281" s="1129"/>
      <c r="X281" s="1129"/>
      <c r="Y281" s="1129"/>
      <c r="Z281" s="1129"/>
      <c r="AA281" s="1129"/>
      <c r="AB281" s="1130"/>
      <c r="AC281" s="1131"/>
      <c r="AD281" s="1132"/>
      <c r="AE281" s="1132"/>
      <c r="AF281" s="1133" t="str">
        <f>Sprachen!H$208</f>
        <v xml:space="preserve"> m² SUL</v>
      </c>
      <c r="AG281" s="1166"/>
      <c r="AH281" s="1167"/>
      <c r="AI281" s="752" t="s">
        <v>250</v>
      </c>
      <c r="AJ281" s="1129"/>
      <c r="AK281" s="1129"/>
      <c r="AL281" s="1129"/>
      <c r="AM281" s="1129"/>
      <c r="AN281" s="1129"/>
      <c r="AO281" s="1130"/>
      <c r="AP281" s="1131"/>
      <c r="AQ281" s="1132"/>
      <c r="AR281" s="1132"/>
      <c r="AS281" s="1133" t="str">
        <f>Sprachen!H$214</f>
        <v xml:space="preserve"> m² SUL</v>
      </c>
      <c r="AT281" s="1166"/>
      <c r="AU281" s="1171"/>
      <c r="AV281" s="632" t="e">
        <f ca="1">Eingabemeldung(Sprachen!$H$185,Sprachen!$H$184,J281)</f>
        <v>#NAME?</v>
      </c>
      <c r="AW281" s="632" t="e">
        <f ca="1">Eingabemeldung(Sprachen!$H$185,Sprachen!$H$184,W281)</f>
        <v>#NAME?</v>
      </c>
      <c r="AX281" s="632" t="e">
        <f ca="1">Eingabemeldung(Sprachen!$H$185,Sprachen!$H$184,AJ281)</f>
        <v>#NAME?</v>
      </c>
    </row>
    <row r="282" spans="2:50" ht="15" customHeight="1" x14ac:dyDescent="0.2">
      <c r="B282" s="744" t="s">
        <v>272</v>
      </c>
      <c r="C282" s="1114" t="str">
        <f>Sprachen!H$186</f>
        <v>Anno di costruzione:</v>
      </c>
      <c r="D282" s="1114"/>
      <c r="E282" s="1114"/>
      <c r="F282" s="1114"/>
      <c r="G282" s="1114"/>
      <c r="H282" s="1115"/>
      <c r="I282" s="1172"/>
      <c r="J282" s="1173"/>
      <c r="K282" s="1173"/>
      <c r="L282" s="1173"/>
      <c r="M282" s="1173"/>
      <c r="N282" s="1173"/>
      <c r="O282" s="1174"/>
      <c r="P282" s="753"/>
      <c r="Q282" s="745"/>
      <c r="R282" s="745"/>
      <c r="S282" s="745"/>
      <c r="T282" s="745"/>
      <c r="U282" s="745"/>
      <c r="V282" s="754"/>
      <c r="W282" s="745"/>
      <c r="X282" s="745"/>
      <c r="Y282" s="745"/>
      <c r="Z282" s="745"/>
      <c r="AA282" s="745"/>
      <c r="AB282" s="745"/>
      <c r="AC282" s="745"/>
      <c r="AD282" s="745"/>
      <c r="AE282" s="745"/>
      <c r="AF282" s="745"/>
      <c r="AG282" s="745"/>
      <c r="AH282" s="745"/>
      <c r="AI282" s="754"/>
      <c r="AJ282" s="745"/>
      <c r="AK282" s="745"/>
      <c r="AL282" s="745"/>
      <c r="AM282" s="745"/>
      <c r="AN282" s="745"/>
      <c r="AO282" s="745"/>
      <c r="AP282" s="745"/>
      <c r="AQ282" s="745"/>
      <c r="AR282" s="745"/>
      <c r="AS282" s="745"/>
      <c r="AT282" s="745"/>
      <c r="AU282" s="755"/>
    </row>
    <row r="283" spans="2:50" ht="15" customHeight="1" x14ac:dyDescent="0.2">
      <c r="B283" s="756"/>
      <c r="C283" s="1113" t="str">
        <f>Sprachen!H$187</f>
        <v>Risanam./ampliam.:</v>
      </c>
      <c r="D283" s="1113"/>
      <c r="E283" s="1113"/>
      <c r="F283" s="1113"/>
      <c r="G283" s="1113"/>
      <c r="H283" s="1142"/>
      <c r="I283" s="757" t="s">
        <v>231</v>
      </c>
      <c r="J283" s="1074"/>
      <c r="K283" s="1074"/>
      <c r="L283" s="1074"/>
      <c r="M283" s="1074"/>
      <c r="N283" s="1074"/>
      <c r="O283" s="1074"/>
      <c r="P283" s="1074"/>
      <c r="Q283" s="1074"/>
      <c r="R283" s="1074"/>
      <c r="S283" s="1074"/>
      <c r="T283" s="1074"/>
      <c r="U283" s="1075"/>
      <c r="V283" s="757" t="s">
        <v>232</v>
      </c>
      <c r="W283" s="1106"/>
      <c r="X283" s="1106"/>
      <c r="Y283" s="1106"/>
      <c r="Z283" s="1106"/>
      <c r="AA283" s="1106"/>
      <c r="AB283" s="1106"/>
      <c r="AC283" s="1106"/>
      <c r="AD283" s="1106"/>
      <c r="AE283" s="1106"/>
      <c r="AF283" s="1106"/>
      <c r="AG283" s="1106"/>
      <c r="AH283" s="1107"/>
      <c r="AI283" s="757" t="s">
        <v>250</v>
      </c>
      <c r="AJ283" s="1106"/>
      <c r="AK283" s="1106"/>
      <c r="AL283" s="1106"/>
      <c r="AM283" s="1106"/>
      <c r="AN283" s="1106"/>
      <c r="AO283" s="1106"/>
      <c r="AP283" s="1106"/>
      <c r="AQ283" s="1106"/>
      <c r="AR283" s="1106"/>
      <c r="AS283" s="1106"/>
      <c r="AT283" s="1106"/>
      <c r="AU283" s="1175"/>
      <c r="AV283" s="632" t="e">
        <f ca="1">Eingabemeldung(Sprachen!$H$189,Sprachen!$H$188,J283)</f>
        <v>#NAME?</v>
      </c>
      <c r="AW283" s="632" t="e">
        <f ca="1">Eingabemeldung(Sprachen!$H$189,Sprachen!$H$188,W283)</f>
        <v>#NAME?</v>
      </c>
      <c r="AX283" s="632" t="e">
        <f ca="1">Eingabemeldung(Sprachen!$H$189,Sprachen!$H$188,AJ283)</f>
        <v>#NAME?</v>
      </c>
    </row>
    <row r="284" spans="2:50" ht="15" customHeight="1" x14ac:dyDescent="0.2">
      <c r="B284" s="744" t="s">
        <v>273</v>
      </c>
      <c r="C284" s="1114" t="str">
        <f>Sprachen!H$190</f>
        <v>Tipo di involucro edilizio:</v>
      </c>
      <c r="D284" s="1114"/>
      <c r="E284" s="1114"/>
      <c r="F284" s="1114"/>
      <c r="G284" s="1114"/>
      <c r="H284" s="1115"/>
      <c r="I284" s="1108"/>
      <c r="J284" s="1109"/>
      <c r="K284" s="1109"/>
      <c r="L284" s="1109"/>
      <c r="M284" s="1109"/>
      <c r="N284" s="1109"/>
      <c r="O284" s="1109"/>
      <c r="P284" s="1109"/>
      <c r="Q284" s="1109"/>
      <c r="R284" s="1109"/>
      <c r="S284" s="1109"/>
      <c r="T284" s="1109"/>
      <c r="U284" s="1109"/>
      <c r="V284" s="1109"/>
      <c r="W284" s="1109"/>
      <c r="X284" s="1110"/>
      <c r="Y284" s="1117" t="str">
        <f>Sprachen!H$202</f>
        <v>Protezione solare:</v>
      </c>
      <c r="Z284" s="1114"/>
      <c r="AA284" s="1114"/>
      <c r="AB284" s="1114"/>
      <c r="AC284" s="1114"/>
      <c r="AD284" s="1115"/>
      <c r="AE284" s="1108"/>
      <c r="AF284" s="1109"/>
      <c r="AG284" s="1109"/>
      <c r="AH284" s="1109"/>
      <c r="AI284" s="1109"/>
      <c r="AJ284" s="1109"/>
      <c r="AK284" s="1109"/>
      <c r="AL284" s="1109"/>
      <c r="AM284" s="1109"/>
      <c r="AN284" s="1109"/>
      <c r="AO284" s="1109"/>
      <c r="AP284" s="1109"/>
      <c r="AQ284" s="1109"/>
      <c r="AR284" s="1109"/>
      <c r="AS284" s="1109"/>
      <c r="AT284" s="1109"/>
      <c r="AU284" s="1111"/>
    </row>
    <row r="285" spans="2:50" ht="15" customHeight="1" x14ac:dyDescent="0.2">
      <c r="B285" s="756" t="s">
        <v>274</v>
      </c>
      <c r="C285" s="1113" t="str">
        <f>Sprachen!H$191</f>
        <v>Valori U:</v>
      </c>
      <c r="D285" s="1113"/>
      <c r="E285" s="1113"/>
      <c r="F285" s="1113"/>
      <c r="G285" s="1113"/>
      <c r="H285" s="1142"/>
      <c r="I285" s="1112" t="str">
        <f>Sprachen!H$194</f>
        <v>Parete esterna</v>
      </c>
      <c r="J285" s="1113"/>
      <c r="K285" s="1113"/>
      <c r="L285" s="1113"/>
      <c r="M285" s="1113"/>
      <c r="N285" s="1113"/>
      <c r="O285" s="1105"/>
      <c r="P285" s="1105"/>
      <c r="Q285" s="758" t="s">
        <v>925</v>
      </c>
      <c r="R285" s="759"/>
      <c r="S285" s="1112" t="str">
        <f>Sprachen!H$198</f>
        <v xml:space="preserve"> Finestre</v>
      </c>
      <c r="T285" s="1113"/>
      <c r="U285" s="1113"/>
      <c r="V285" s="1113"/>
      <c r="W285" s="1105"/>
      <c r="X285" s="1105"/>
      <c r="Y285" s="758" t="s">
        <v>925</v>
      </c>
      <c r="Z285" s="760"/>
      <c r="AA285" s="1112" t="str">
        <f>Sprachen!H$203</f>
        <v xml:space="preserve"> Pavimento verso «non riscaldato»</v>
      </c>
      <c r="AB285" s="1113"/>
      <c r="AC285" s="1113"/>
      <c r="AD285" s="1113"/>
      <c r="AE285" s="1113"/>
      <c r="AF285" s="1113"/>
      <c r="AG285" s="1113"/>
      <c r="AH285" s="1113"/>
      <c r="AI285" s="1105"/>
      <c r="AJ285" s="1105"/>
      <c r="AK285" s="758" t="s">
        <v>925</v>
      </c>
      <c r="AL285" s="760"/>
      <c r="AM285" s="1112" t="str">
        <f>Sprachen!H$211</f>
        <v xml:space="preserve">Tetto
</v>
      </c>
      <c r="AN285" s="1113"/>
      <c r="AO285" s="1113"/>
      <c r="AP285" s="1113"/>
      <c r="AQ285" s="1113"/>
      <c r="AR285" s="1105"/>
      <c r="AS285" s="1105"/>
      <c r="AT285" s="758" t="s">
        <v>925</v>
      </c>
      <c r="AU285" s="761"/>
    </row>
    <row r="286" spans="2:50" ht="18" customHeight="1" x14ac:dyDescent="0.2">
      <c r="B286" s="741" t="str">
        <f>Sprachen!H$174</f>
        <v>Dati sugli impianti</v>
      </c>
      <c r="C286" s="742"/>
      <c r="D286" s="742"/>
      <c r="E286" s="742"/>
      <c r="F286" s="742"/>
      <c r="G286" s="742"/>
      <c r="H286" s="742"/>
      <c r="I286" s="742"/>
      <c r="J286" s="742"/>
      <c r="K286" s="742"/>
      <c r="L286" s="742"/>
      <c r="M286" s="742"/>
      <c r="N286" s="742"/>
      <c r="O286" s="742"/>
      <c r="P286" s="742"/>
      <c r="Q286" s="742"/>
      <c r="R286" s="742"/>
      <c r="S286" s="742"/>
      <c r="T286" s="742"/>
      <c r="U286" s="742"/>
      <c r="V286" s="742"/>
      <c r="W286" s="742"/>
      <c r="X286" s="742"/>
      <c r="Y286" s="742"/>
      <c r="Z286" s="742"/>
      <c r="AA286" s="742"/>
      <c r="AB286" s="742"/>
      <c r="AC286" s="742"/>
      <c r="AD286" s="742"/>
      <c r="AE286" s="742"/>
      <c r="AF286" s="742"/>
      <c r="AG286" s="742"/>
      <c r="AH286" s="742"/>
      <c r="AI286" s="742"/>
      <c r="AJ286" s="742"/>
      <c r="AK286" s="742"/>
      <c r="AL286" s="742"/>
      <c r="AM286" s="742"/>
      <c r="AN286" s="742"/>
      <c r="AO286" s="742"/>
      <c r="AP286" s="742"/>
      <c r="AQ286" s="742"/>
      <c r="AR286" s="742"/>
      <c r="AS286" s="742"/>
      <c r="AT286" s="742"/>
      <c r="AU286" s="743"/>
    </row>
    <row r="287" spans="2:50" ht="25.5" customHeight="1" x14ac:dyDescent="0.2">
      <c r="B287" s="762" t="str">
        <f>Sprachen!H$175</f>
        <v>N°</v>
      </c>
      <c r="C287" s="763" t="str">
        <f>Sprachen!H$192</f>
        <v>Impianto</v>
      </c>
      <c r="D287" s="742"/>
      <c r="E287" s="742"/>
      <c r="F287" s="742"/>
      <c r="G287" s="742"/>
      <c r="H287" s="742"/>
      <c r="I287" s="742"/>
      <c r="J287" s="742"/>
      <c r="K287" s="742"/>
      <c r="L287" s="742"/>
      <c r="M287" s="742"/>
      <c r="N287" s="743"/>
      <c r="O287" s="1079" t="str">
        <f>Sprachen!H$196</f>
        <v>Dati tecnici</v>
      </c>
      <c r="P287" s="1080"/>
      <c r="Q287" s="1080"/>
      <c r="R287" s="1080"/>
      <c r="S287" s="1080"/>
      <c r="T287" s="1080"/>
      <c r="U287" s="1080"/>
      <c r="V287" s="1080"/>
      <c r="W287" s="1080"/>
      <c r="X287" s="1080"/>
      <c r="Y287" s="1080"/>
      <c r="Z287" s="1081"/>
      <c r="AA287" s="1082" t="str">
        <f>Sprachen!H$204</f>
        <v>Potenza [kW]</v>
      </c>
      <c r="AB287" s="1083"/>
      <c r="AC287" s="1084"/>
      <c r="AD287" s="1082" t="str">
        <f>Sprachen!H$206</f>
        <v>Ore di funzion. 
[h/a]</v>
      </c>
      <c r="AE287" s="1083"/>
      <c r="AF287" s="1085"/>
      <c r="AG287" s="1082" t="str">
        <f>Sprachen!H$207</f>
        <v>RdC</v>
      </c>
      <c r="AH287" s="1083"/>
      <c r="AI287" s="1086"/>
      <c r="AJ287" s="1087" t="str">
        <f>Sprachen!H$209</f>
        <v>Anno di costruzione</v>
      </c>
      <c r="AK287" s="1083"/>
      <c r="AL287" s="1088"/>
      <c r="AM287" s="1089" t="str">
        <f>Sprachen!H$210</f>
        <v>Stato</v>
      </c>
      <c r="AN287" s="1090"/>
      <c r="AO287" s="1091"/>
      <c r="AP287" s="1092" t="str">
        <f>Sprachen!H$212</f>
        <v>Obbligo di 
risanam.</v>
      </c>
      <c r="AQ287" s="1093"/>
      <c r="AR287" s="1094"/>
      <c r="AS287" s="1087" t="str">
        <f>Sprachen!H$215</f>
        <v>Schema (allegato)</v>
      </c>
      <c r="AT287" s="1085"/>
      <c r="AU287" s="1086"/>
    </row>
    <row r="288" spans="2:50" ht="13.5" customHeight="1" x14ac:dyDescent="0.2">
      <c r="B288" s="764" t="str">
        <f>Sprachen!H$176</f>
        <v>B.9  Impianti di produzione di energia</v>
      </c>
      <c r="C288" s="765"/>
      <c r="D288" s="745"/>
      <c r="E288" s="745"/>
      <c r="F288" s="745"/>
      <c r="G288" s="745"/>
      <c r="H288" s="745"/>
      <c r="I288" s="745"/>
      <c r="J288" s="745"/>
      <c r="K288" s="745"/>
      <c r="L288" s="745"/>
      <c r="M288" s="745"/>
      <c r="N288" s="755"/>
      <c r="O288" s="766"/>
      <c r="P288" s="767"/>
      <c r="Q288" s="767"/>
      <c r="R288" s="767"/>
      <c r="S288" s="767"/>
      <c r="T288" s="767"/>
      <c r="U288" s="767"/>
      <c r="V288" s="767"/>
      <c r="W288" s="767"/>
      <c r="X288" s="767"/>
      <c r="Y288" s="767"/>
      <c r="Z288" s="767"/>
      <c r="AA288" s="1095"/>
      <c r="AB288" s="1096"/>
      <c r="AC288" s="1097"/>
      <c r="AD288" s="1098"/>
      <c r="AE288" s="1099"/>
      <c r="AF288" s="1042"/>
      <c r="AG288" s="768"/>
      <c r="AH288" s="769"/>
      <c r="AI288" s="770"/>
      <c r="AJ288" s="1100"/>
      <c r="AK288" s="1101"/>
      <c r="AL288" s="1045"/>
      <c r="AM288" s="1102"/>
      <c r="AN288" s="1042"/>
      <c r="AO288" s="1047"/>
      <c r="AP288" s="1046"/>
      <c r="AQ288" s="1103"/>
      <c r="AR288" s="1104"/>
      <c r="AS288" s="1043"/>
      <c r="AT288" s="1042"/>
      <c r="AU288" s="1141"/>
    </row>
    <row r="289" spans="2:47" ht="13.5" customHeight="1" x14ac:dyDescent="0.2">
      <c r="B289" s="732"/>
      <c r="C289" s="1121"/>
      <c r="D289" s="1049"/>
      <c r="E289" s="1049"/>
      <c r="F289" s="1049"/>
      <c r="G289" s="1049"/>
      <c r="H289" s="1049"/>
      <c r="I289" s="1049"/>
      <c r="J289" s="1049"/>
      <c r="K289" s="1049"/>
      <c r="L289" s="1049"/>
      <c r="M289" s="1049"/>
      <c r="N289" s="1122"/>
      <c r="O289" s="1048"/>
      <c r="P289" s="1049"/>
      <c r="Q289" s="1049"/>
      <c r="R289" s="1049"/>
      <c r="S289" s="1049"/>
      <c r="T289" s="1049"/>
      <c r="U289" s="1049"/>
      <c r="V289" s="1049"/>
      <c r="W289" s="1049"/>
      <c r="X289" s="1049"/>
      <c r="Y289" s="1049"/>
      <c r="Z289" s="1050"/>
      <c r="AA289" s="1051"/>
      <c r="AB289" s="1052"/>
      <c r="AC289" s="1053"/>
      <c r="AD289" s="1054"/>
      <c r="AE289" s="1055"/>
      <c r="AF289" s="1056"/>
      <c r="AG289" s="1057"/>
      <c r="AH289" s="1058"/>
      <c r="AI289" s="1059"/>
      <c r="AJ289" s="1005"/>
      <c r="AK289" s="1006"/>
      <c r="AL289" s="1007"/>
      <c r="AM289" s="1008"/>
      <c r="AN289" s="1009"/>
      <c r="AO289" s="1010"/>
      <c r="AP289" s="1008"/>
      <c r="AQ289" s="1011"/>
      <c r="AR289" s="1012"/>
      <c r="AS289" s="1123"/>
      <c r="AT289" s="1124"/>
      <c r="AU289" s="1125"/>
    </row>
    <row r="290" spans="2:47" ht="13.5" customHeight="1" x14ac:dyDescent="0.2">
      <c r="B290" s="732"/>
      <c r="C290" s="1121"/>
      <c r="D290" s="1049"/>
      <c r="E290" s="1049"/>
      <c r="F290" s="1049"/>
      <c r="G290" s="1049"/>
      <c r="H290" s="1049"/>
      <c r="I290" s="1049"/>
      <c r="J290" s="1049"/>
      <c r="K290" s="1049"/>
      <c r="L290" s="1049"/>
      <c r="M290" s="1049"/>
      <c r="N290" s="1122"/>
      <c r="O290" s="1048"/>
      <c r="P290" s="1049"/>
      <c r="Q290" s="1049"/>
      <c r="R290" s="1049"/>
      <c r="S290" s="1049"/>
      <c r="T290" s="1049"/>
      <c r="U290" s="1049"/>
      <c r="V290" s="1049"/>
      <c r="W290" s="1049"/>
      <c r="X290" s="1049"/>
      <c r="Y290" s="1049"/>
      <c r="Z290" s="1050"/>
      <c r="AA290" s="1051"/>
      <c r="AB290" s="1052"/>
      <c r="AC290" s="1053"/>
      <c r="AD290" s="1054"/>
      <c r="AE290" s="1055"/>
      <c r="AF290" s="1056"/>
      <c r="AG290" s="1057"/>
      <c r="AH290" s="1058"/>
      <c r="AI290" s="1059"/>
      <c r="AJ290" s="1005"/>
      <c r="AK290" s="1006"/>
      <c r="AL290" s="1007"/>
      <c r="AM290" s="1008"/>
      <c r="AN290" s="1009"/>
      <c r="AO290" s="1010"/>
      <c r="AP290" s="1008"/>
      <c r="AQ290" s="1011"/>
      <c r="AR290" s="1012"/>
      <c r="AS290" s="1123"/>
      <c r="AT290" s="1124"/>
      <c r="AU290" s="1125"/>
    </row>
    <row r="291" spans="2:47" ht="13.5" customHeight="1" x14ac:dyDescent="0.2">
      <c r="B291" s="732"/>
      <c r="C291" s="1121"/>
      <c r="D291" s="1049"/>
      <c r="E291" s="1049"/>
      <c r="F291" s="1049"/>
      <c r="G291" s="1049"/>
      <c r="H291" s="1049"/>
      <c r="I291" s="1049"/>
      <c r="J291" s="1049"/>
      <c r="K291" s="1049"/>
      <c r="L291" s="1049"/>
      <c r="M291" s="1049"/>
      <c r="N291" s="1122"/>
      <c r="O291" s="1048"/>
      <c r="P291" s="1049"/>
      <c r="Q291" s="1049"/>
      <c r="R291" s="1049"/>
      <c r="S291" s="1049"/>
      <c r="T291" s="1049"/>
      <c r="U291" s="1049"/>
      <c r="V291" s="1049"/>
      <c r="W291" s="1049"/>
      <c r="X291" s="1049"/>
      <c r="Y291" s="1049"/>
      <c r="Z291" s="1050"/>
      <c r="AA291" s="1051"/>
      <c r="AB291" s="1052"/>
      <c r="AC291" s="1053"/>
      <c r="AD291" s="1054"/>
      <c r="AE291" s="1055"/>
      <c r="AF291" s="1056"/>
      <c r="AG291" s="1057"/>
      <c r="AH291" s="1058"/>
      <c r="AI291" s="1059"/>
      <c r="AJ291" s="1005"/>
      <c r="AK291" s="1006"/>
      <c r="AL291" s="1007"/>
      <c r="AM291" s="1008"/>
      <c r="AN291" s="1009"/>
      <c r="AO291" s="1010"/>
      <c r="AP291" s="1008"/>
      <c r="AQ291" s="1011"/>
      <c r="AR291" s="1012"/>
      <c r="AS291" s="1123"/>
      <c r="AT291" s="1124"/>
      <c r="AU291" s="1125"/>
    </row>
    <row r="292" spans="2:47" ht="13.5" customHeight="1" x14ac:dyDescent="0.2">
      <c r="B292" s="732"/>
      <c r="C292" s="1121"/>
      <c r="D292" s="1049"/>
      <c r="E292" s="1049"/>
      <c r="F292" s="1049"/>
      <c r="G292" s="1049"/>
      <c r="H292" s="1049"/>
      <c r="I292" s="1049"/>
      <c r="J292" s="1049"/>
      <c r="K292" s="1049"/>
      <c r="L292" s="1049"/>
      <c r="M292" s="1049"/>
      <c r="N292" s="1122"/>
      <c r="O292" s="1048"/>
      <c r="P292" s="1049"/>
      <c r="Q292" s="1049"/>
      <c r="R292" s="1049"/>
      <c r="S292" s="1049"/>
      <c r="T292" s="1049"/>
      <c r="U292" s="1049"/>
      <c r="V292" s="1049"/>
      <c r="W292" s="1049"/>
      <c r="X292" s="1049"/>
      <c r="Y292" s="1049"/>
      <c r="Z292" s="1050"/>
      <c r="AA292" s="1051"/>
      <c r="AB292" s="1052"/>
      <c r="AC292" s="1053"/>
      <c r="AD292" s="1054"/>
      <c r="AE292" s="1055"/>
      <c r="AF292" s="1056"/>
      <c r="AG292" s="1057"/>
      <c r="AH292" s="1058"/>
      <c r="AI292" s="1059"/>
      <c r="AJ292" s="1005"/>
      <c r="AK292" s="1006"/>
      <c r="AL292" s="1007"/>
      <c r="AM292" s="1008"/>
      <c r="AN292" s="1009"/>
      <c r="AO292" s="1010"/>
      <c r="AP292" s="1008"/>
      <c r="AQ292" s="1011"/>
      <c r="AR292" s="1012"/>
      <c r="AS292" s="1123"/>
      <c r="AT292" s="1124"/>
      <c r="AU292" s="1125"/>
    </row>
    <row r="293" spans="2:47" ht="13.5" customHeight="1" x14ac:dyDescent="0.2">
      <c r="B293" s="732"/>
      <c r="C293" s="1121"/>
      <c r="D293" s="1049"/>
      <c r="E293" s="1049"/>
      <c r="F293" s="1049"/>
      <c r="G293" s="1049"/>
      <c r="H293" s="1049"/>
      <c r="I293" s="1049"/>
      <c r="J293" s="1049"/>
      <c r="K293" s="1049"/>
      <c r="L293" s="1049"/>
      <c r="M293" s="1049"/>
      <c r="N293" s="1122"/>
      <c r="O293" s="1048"/>
      <c r="P293" s="1049"/>
      <c r="Q293" s="1049"/>
      <c r="R293" s="1049"/>
      <c r="S293" s="1049"/>
      <c r="T293" s="1049"/>
      <c r="U293" s="1049"/>
      <c r="V293" s="1049"/>
      <c r="W293" s="1049"/>
      <c r="X293" s="1049"/>
      <c r="Y293" s="1049"/>
      <c r="Z293" s="1050"/>
      <c r="AA293" s="1051"/>
      <c r="AB293" s="1052"/>
      <c r="AC293" s="1053"/>
      <c r="AD293" s="1054"/>
      <c r="AE293" s="1055"/>
      <c r="AF293" s="1056"/>
      <c r="AG293" s="1057"/>
      <c r="AH293" s="1058"/>
      <c r="AI293" s="1059"/>
      <c r="AJ293" s="1005"/>
      <c r="AK293" s="1006"/>
      <c r="AL293" s="1007"/>
      <c r="AM293" s="1008"/>
      <c r="AN293" s="1009"/>
      <c r="AO293" s="1010"/>
      <c r="AP293" s="1008"/>
      <c r="AQ293" s="1011"/>
      <c r="AR293" s="1012"/>
      <c r="AS293" s="1123"/>
      <c r="AT293" s="1124"/>
      <c r="AU293" s="1125"/>
    </row>
    <row r="294" spans="2:47" ht="13.5" customHeight="1" x14ac:dyDescent="0.2">
      <c r="B294" s="732"/>
      <c r="C294" s="1121"/>
      <c r="D294" s="1049"/>
      <c r="E294" s="1049"/>
      <c r="F294" s="1049"/>
      <c r="G294" s="1049"/>
      <c r="H294" s="1049"/>
      <c r="I294" s="1049"/>
      <c r="J294" s="1049"/>
      <c r="K294" s="1049"/>
      <c r="L294" s="1049"/>
      <c r="M294" s="1049"/>
      <c r="N294" s="1122"/>
      <c r="O294" s="1048"/>
      <c r="P294" s="1049"/>
      <c r="Q294" s="1049"/>
      <c r="R294" s="1049"/>
      <c r="S294" s="1049"/>
      <c r="T294" s="1049"/>
      <c r="U294" s="1049"/>
      <c r="V294" s="1049"/>
      <c r="W294" s="1049"/>
      <c r="X294" s="1049"/>
      <c r="Y294" s="1049"/>
      <c r="Z294" s="1050"/>
      <c r="AA294" s="1051"/>
      <c r="AB294" s="1052"/>
      <c r="AC294" s="1053"/>
      <c r="AD294" s="1054"/>
      <c r="AE294" s="1055"/>
      <c r="AF294" s="1056"/>
      <c r="AG294" s="1057"/>
      <c r="AH294" s="1058"/>
      <c r="AI294" s="1059"/>
      <c r="AJ294" s="1005"/>
      <c r="AK294" s="1006"/>
      <c r="AL294" s="1007"/>
      <c r="AM294" s="1008"/>
      <c r="AN294" s="1009"/>
      <c r="AO294" s="1010"/>
      <c r="AP294" s="1008"/>
      <c r="AQ294" s="1011"/>
      <c r="AR294" s="1012"/>
      <c r="AS294" s="1123"/>
      <c r="AT294" s="1124"/>
      <c r="AU294" s="1125"/>
    </row>
    <row r="295" spans="2:47" ht="4.5" customHeight="1" x14ac:dyDescent="0.2">
      <c r="B295" s="774"/>
      <c r="C295" s="775"/>
      <c r="D295" s="775"/>
      <c r="E295" s="775"/>
      <c r="F295" s="775"/>
      <c r="G295" s="775"/>
      <c r="H295" s="775"/>
      <c r="I295" s="775"/>
      <c r="J295" s="775"/>
      <c r="K295" s="775"/>
      <c r="L295" s="775"/>
      <c r="M295" s="775"/>
      <c r="N295" s="776"/>
      <c r="O295" s="774"/>
      <c r="P295" s="775"/>
      <c r="Q295" s="775"/>
      <c r="R295" s="775"/>
      <c r="S295" s="775"/>
      <c r="T295" s="775"/>
      <c r="U295" s="775"/>
      <c r="V295" s="775"/>
      <c r="W295" s="775"/>
      <c r="X295" s="775"/>
      <c r="Y295" s="775"/>
      <c r="Z295" s="775"/>
      <c r="AA295" s="777"/>
      <c r="AB295" s="775"/>
      <c r="AC295" s="778"/>
      <c r="AD295" s="1068"/>
      <c r="AE295" s="1069"/>
      <c r="AF295" s="1070"/>
      <c r="AG295" s="777"/>
      <c r="AH295" s="775"/>
      <c r="AI295" s="776"/>
      <c r="AJ295" s="1063"/>
      <c r="AK295" s="1064"/>
      <c r="AL295" s="1065"/>
      <c r="AM295" s="1071"/>
      <c r="AN295" s="1070"/>
      <c r="AO295" s="1072"/>
      <c r="AP295" s="779"/>
      <c r="AQ295" s="775"/>
      <c r="AR295" s="776"/>
      <c r="AS295" s="1063"/>
      <c r="AT295" s="1070"/>
      <c r="AU295" s="1162"/>
    </row>
    <row r="296" spans="2:47" ht="13.5" customHeight="1" x14ac:dyDescent="0.2">
      <c r="B296" s="764" t="str">
        <f>Sprachen!H$177</f>
        <v>B.10  Consumatori di energia tecnica impiantistica</v>
      </c>
      <c r="C296" s="780"/>
      <c r="D296" s="745"/>
      <c r="E296" s="745"/>
      <c r="F296" s="745"/>
      <c r="G296" s="745"/>
      <c r="H296" s="745"/>
      <c r="I296" s="745"/>
      <c r="J296" s="745"/>
      <c r="K296" s="745"/>
      <c r="L296" s="745"/>
      <c r="M296" s="745"/>
      <c r="N296" s="755"/>
      <c r="O296" s="766"/>
      <c r="P296" s="767"/>
      <c r="Q296" s="767"/>
      <c r="R296" s="767"/>
      <c r="S296" s="767"/>
      <c r="T296" s="767"/>
      <c r="U296" s="767"/>
      <c r="V296" s="767"/>
      <c r="W296" s="767"/>
      <c r="X296" s="767"/>
      <c r="Y296" s="767"/>
      <c r="Z296" s="767"/>
      <c r="AA296" s="781"/>
      <c r="AB296" s="767"/>
      <c r="AC296" s="772"/>
      <c r="AD296" s="1040"/>
      <c r="AE296" s="1041"/>
      <c r="AF296" s="1042"/>
      <c r="AG296" s="781"/>
      <c r="AH296" s="767"/>
      <c r="AI296" s="773"/>
      <c r="AJ296" s="1043"/>
      <c r="AK296" s="1044"/>
      <c r="AL296" s="1045"/>
      <c r="AM296" s="1046"/>
      <c r="AN296" s="1042"/>
      <c r="AO296" s="1047"/>
      <c r="AP296" s="771"/>
      <c r="AQ296" s="767"/>
      <c r="AR296" s="773"/>
      <c r="AS296" s="1043"/>
      <c r="AT296" s="1042"/>
      <c r="AU296" s="1141"/>
    </row>
    <row r="297" spans="2:47" ht="13.5" customHeight="1" x14ac:dyDescent="0.2">
      <c r="B297" s="732"/>
      <c r="C297" s="1121"/>
      <c r="D297" s="1049"/>
      <c r="E297" s="1049"/>
      <c r="F297" s="1049"/>
      <c r="G297" s="1049"/>
      <c r="H297" s="1049"/>
      <c r="I297" s="1049"/>
      <c r="J297" s="1049"/>
      <c r="K297" s="1049"/>
      <c r="L297" s="1049"/>
      <c r="M297" s="1049"/>
      <c r="N297" s="1122"/>
      <c r="O297" s="1048"/>
      <c r="P297" s="1049"/>
      <c r="Q297" s="1049"/>
      <c r="R297" s="1049"/>
      <c r="S297" s="1049"/>
      <c r="T297" s="1049"/>
      <c r="U297" s="1049"/>
      <c r="V297" s="1049"/>
      <c r="W297" s="1049"/>
      <c r="X297" s="1049"/>
      <c r="Y297" s="1049"/>
      <c r="Z297" s="1050"/>
      <c r="AA297" s="1051"/>
      <c r="AB297" s="1052"/>
      <c r="AC297" s="1053"/>
      <c r="AD297" s="1054"/>
      <c r="AE297" s="1055"/>
      <c r="AF297" s="1056"/>
      <c r="AG297" s="1057"/>
      <c r="AH297" s="1058"/>
      <c r="AI297" s="1059"/>
      <c r="AJ297" s="1005"/>
      <c r="AK297" s="1006"/>
      <c r="AL297" s="1007"/>
      <c r="AM297" s="1008"/>
      <c r="AN297" s="1009"/>
      <c r="AO297" s="1010"/>
      <c r="AP297" s="1008"/>
      <c r="AQ297" s="1011"/>
      <c r="AR297" s="1012"/>
      <c r="AS297" s="1123"/>
      <c r="AT297" s="1124"/>
      <c r="AU297" s="1125"/>
    </row>
    <row r="298" spans="2:47" ht="13.5" customHeight="1" x14ac:dyDescent="0.2">
      <c r="B298" s="732"/>
      <c r="C298" s="1121"/>
      <c r="D298" s="1049"/>
      <c r="E298" s="1049"/>
      <c r="F298" s="1049"/>
      <c r="G298" s="1049"/>
      <c r="H298" s="1049"/>
      <c r="I298" s="1049"/>
      <c r="J298" s="1049"/>
      <c r="K298" s="1049"/>
      <c r="L298" s="1049"/>
      <c r="M298" s="1049"/>
      <c r="N298" s="1122"/>
      <c r="O298" s="1048"/>
      <c r="P298" s="1049"/>
      <c r="Q298" s="1049"/>
      <c r="R298" s="1049"/>
      <c r="S298" s="1049"/>
      <c r="T298" s="1049"/>
      <c r="U298" s="1049"/>
      <c r="V298" s="1049"/>
      <c r="W298" s="1049"/>
      <c r="X298" s="1049"/>
      <c r="Y298" s="1049"/>
      <c r="Z298" s="1050"/>
      <c r="AA298" s="1051"/>
      <c r="AB298" s="1052"/>
      <c r="AC298" s="1053"/>
      <c r="AD298" s="1054"/>
      <c r="AE298" s="1055"/>
      <c r="AF298" s="1056"/>
      <c r="AG298" s="1057"/>
      <c r="AH298" s="1058"/>
      <c r="AI298" s="1059"/>
      <c r="AJ298" s="1005"/>
      <c r="AK298" s="1006"/>
      <c r="AL298" s="1007"/>
      <c r="AM298" s="1008"/>
      <c r="AN298" s="1009"/>
      <c r="AO298" s="1010"/>
      <c r="AP298" s="1008"/>
      <c r="AQ298" s="1011"/>
      <c r="AR298" s="1012"/>
      <c r="AS298" s="1123"/>
      <c r="AT298" s="1124"/>
      <c r="AU298" s="1125"/>
    </row>
    <row r="299" spans="2:47" ht="13.5" customHeight="1" x14ac:dyDescent="0.2">
      <c r="B299" s="732"/>
      <c r="C299" s="1121"/>
      <c r="D299" s="1049"/>
      <c r="E299" s="1049"/>
      <c r="F299" s="1049"/>
      <c r="G299" s="1049"/>
      <c r="H299" s="1049"/>
      <c r="I299" s="1049"/>
      <c r="J299" s="1049"/>
      <c r="K299" s="1049"/>
      <c r="L299" s="1049"/>
      <c r="M299" s="1049"/>
      <c r="N299" s="1122"/>
      <c r="O299" s="1048"/>
      <c r="P299" s="1049"/>
      <c r="Q299" s="1049"/>
      <c r="R299" s="1049"/>
      <c r="S299" s="1049"/>
      <c r="T299" s="1049"/>
      <c r="U299" s="1049"/>
      <c r="V299" s="1049"/>
      <c r="W299" s="1049"/>
      <c r="X299" s="1049"/>
      <c r="Y299" s="1049"/>
      <c r="Z299" s="1050"/>
      <c r="AA299" s="1051"/>
      <c r="AB299" s="1052"/>
      <c r="AC299" s="1053"/>
      <c r="AD299" s="1054"/>
      <c r="AE299" s="1055"/>
      <c r="AF299" s="1056"/>
      <c r="AG299" s="1057"/>
      <c r="AH299" s="1058"/>
      <c r="AI299" s="1059"/>
      <c r="AJ299" s="1005"/>
      <c r="AK299" s="1006"/>
      <c r="AL299" s="1007"/>
      <c r="AM299" s="1008"/>
      <c r="AN299" s="1009"/>
      <c r="AO299" s="1010"/>
      <c r="AP299" s="1008"/>
      <c r="AQ299" s="1011"/>
      <c r="AR299" s="1012"/>
      <c r="AS299" s="1123"/>
      <c r="AT299" s="1124"/>
      <c r="AU299" s="1125"/>
    </row>
    <row r="300" spans="2:47" ht="13.5" customHeight="1" x14ac:dyDescent="0.2">
      <c r="B300" s="732"/>
      <c r="C300" s="1121"/>
      <c r="D300" s="1049"/>
      <c r="E300" s="1049"/>
      <c r="F300" s="1049"/>
      <c r="G300" s="1049"/>
      <c r="H300" s="1049"/>
      <c r="I300" s="1049"/>
      <c r="J300" s="1049"/>
      <c r="K300" s="1049"/>
      <c r="L300" s="1049"/>
      <c r="M300" s="1049"/>
      <c r="N300" s="1122"/>
      <c r="O300" s="1048"/>
      <c r="P300" s="1049"/>
      <c r="Q300" s="1049"/>
      <c r="R300" s="1049"/>
      <c r="S300" s="1049"/>
      <c r="T300" s="1049"/>
      <c r="U300" s="1049"/>
      <c r="V300" s="1049"/>
      <c r="W300" s="1049"/>
      <c r="X300" s="1049"/>
      <c r="Y300" s="1049"/>
      <c r="Z300" s="1050"/>
      <c r="AA300" s="1051"/>
      <c r="AB300" s="1052"/>
      <c r="AC300" s="1053"/>
      <c r="AD300" s="1054"/>
      <c r="AE300" s="1055"/>
      <c r="AF300" s="1056"/>
      <c r="AG300" s="1057"/>
      <c r="AH300" s="1058"/>
      <c r="AI300" s="1059"/>
      <c r="AJ300" s="1005"/>
      <c r="AK300" s="1006"/>
      <c r="AL300" s="1007"/>
      <c r="AM300" s="1008"/>
      <c r="AN300" s="1009"/>
      <c r="AO300" s="1010"/>
      <c r="AP300" s="1008"/>
      <c r="AQ300" s="1011"/>
      <c r="AR300" s="1012"/>
      <c r="AS300" s="1123"/>
      <c r="AT300" s="1124"/>
      <c r="AU300" s="1125"/>
    </row>
    <row r="301" spans="2:47" ht="13.5" customHeight="1" x14ac:dyDescent="0.2">
      <c r="B301" s="732"/>
      <c r="C301" s="1121"/>
      <c r="D301" s="1049"/>
      <c r="E301" s="1049"/>
      <c r="F301" s="1049"/>
      <c r="G301" s="1049"/>
      <c r="H301" s="1049"/>
      <c r="I301" s="1049"/>
      <c r="J301" s="1049"/>
      <c r="K301" s="1049"/>
      <c r="L301" s="1049"/>
      <c r="M301" s="1049"/>
      <c r="N301" s="1122"/>
      <c r="O301" s="1048"/>
      <c r="P301" s="1049"/>
      <c r="Q301" s="1049"/>
      <c r="R301" s="1049"/>
      <c r="S301" s="1049"/>
      <c r="T301" s="1049"/>
      <c r="U301" s="1049"/>
      <c r="V301" s="1049"/>
      <c r="W301" s="1049"/>
      <c r="X301" s="1049"/>
      <c r="Y301" s="1049"/>
      <c r="Z301" s="1050"/>
      <c r="AA301" s="1051"/>
      <c r="AB301" s="1052"/>
      <c r="AC301" s="1053"/>
      <c r="AD301" s="1054"/>
      <c r="AE301" s="1055"/>
      <c r="AF301" s="1056"/>
      <c r="AG301" s="1057"/>
      <c r="AH301" s="1058"/>
      <c r="AI301" s="1059"/>
      <c r="AJ301" s="1005"/>
      <c r="AK301" s="1006"/>
      <c r="AL301" s="1007"/>
      <c r="AM301" s="1008"/>
      <c r="AN301" s="1009"/>
      <c r="AO301" s="1010"/>
      <c r="AP301" s="1008"/>
      <c r="AQ301" s="1011"/>
      <c r="AR301" s="1012"/>
      <c r="AS301" s="1123"/>
      <c r="AT301" s="1124"/>
      <c r="AU301" s="1125"/>
    </row>
    <row r="302" spans="2:47" ht="13.5" customHeight="1" x14ac:dyDescent="0.2">
      <c r="B302" s="732"/>
      <c r="C302" s="1121"/>
      <c r="D302" s="1049"/>
      <c r="E302" s="1049"/>
      <c r="F302" s="1049"/>
      <c r="G302" s="1049"/>
      <c r="H302" s="1049"/>
      <c r="I302" s="1049"/>
      <c r="J302" s="1049"/>
      <c r="K302" s="1049"/>
      <c r="L302" s="1049"/>
      <c r="M302" s="1049"/>
      <c r="N302" s="1122"/>
      <c r="O302" s="1048"/>
      <c r="P302" s="1049"/>
      <c r="Q302" s="1049"/>
      <c r="R302" s="1049"/>
      <c r="S302" s="1049"/>
      <c r="T302" s="1049"/>
      <c r="U302" s="1049"/>
      <c r="V302" s="1049"/>
      <c r="W302" s="1049"/>
      <c r="X302" s="1049"/>
      <c r="Y302" s="1049"/>
      <c r="Z302" s="1050"/>
      <c r="AA302" s="1051"/>
      <c r="AB302" s="1052"/>
      <c r="AC302" s="1053"/>
      <c r="AD302" s="1054"/>
      <c r="AE302" s="1055"/>
      <c r="AF302" s="1056"/>
      <c r="AG302" s="1057"/>
      <c r="AH302" s="1058"/>
      <c r="AI302" s="1059"/>
      <c r="AJ302" s="1005"/>
      <c r="AK302" s="1006"/>
      <c r="AL302" s="1007"/>
      <c r="AM302" s="1008"/>
      <c r="AN302" s="1009"/>
      <c r="AO302" s="1010"/>
      <c r="AP302" s="1008"/>
      <c r="AQ302" s="1011"/>
      <c r="AR302" s="1012"/>
      <c r="AS302" s="1123"/>
      <c r="AT302" s="1124"/>
      <c r="AU302" s="1125"/>
    </row>
    <row r="303" spans="2:47" ht="13.5" customHeight="1" x14ac:dyDescent="0.2">
      <c r="B303" s="732"/>
      <c r="C303" s="1121"/>
      <c r="D303" s="1049"/>
      <c r="E303" s="1049"/>
      <c r="F303" s="1049"/>
      <c r="G303" s="1049"/>
      <c r="H303" s="1049"/>
      <c r="I303" s="1049"/>
      <c r="J303" s="1049"/>
      <c r="K303" s="1049"/>
      <c r="L303" s="1049"/>
      <c r="M303" s="1049"/>
      <c r="N303" s="1122"/>
      <c r="O303" s="1048"/>
      <c r="P303" s="1049"/>
      <c r="Q303" s="1049"/>
      <c r="R303" s="1049"/>
      <c r="S303" s="1049"/>
      <c r="T303" s="1049"/>
      <c r="U303" s="1049"/>
      <c r="V303" s="1049"/>
      <c r="W303" s="1049"/>
      <c r="X303" s="1049"/>
      <c r="Y303" s="1049"/>
      <c r="Z303" s="1050"/>
      <c r="AA303" s="1051"/>
      <c r="AB303" s="1052"/>
      <c r="AC303" s="1053"/>
      <c r="AD303" s="1054"/>
      <c r="AE303" s="1055"/>
      <c r="AF303" s="1056"/>
      <c r="AG303" s="1057"/>
      <c r="AH303" s="1058"/>
      <c r="AI303" s="1059"/>
      <c r="AJ303" s="1005"/>
      <c r="AK303" s="1006"/>
      <c r="AL303" s="1007"/>
      <c r="AM303" s="1008"/>
      <c r="AN303" s="1009"/>
      <c r="AO303" s="1010"/>
      <c r="AP303" s="1008"/>
      <c r="AQ303" s="1011"/>
      <c r="AR303" s="1012"/>
      <c r="AS303" s="1123"/>
      <c r="AT303" s="1124"/>
      <c r="AU303" s="1125"/>
    </row>
    <row r="304" spans="2:47" ht="13.5" customHeight="1" x14ac:dyDescent="0.2">
      <c r="B304" s="732"/>
      <c r="C304" s="1121"/>
      <c r="D304" s="1049"/>
      <c r="E304" s="1049"/>
      <c r="F304" s="1049"/>
      <c r="G304" s="1049"/>
      <c r="H304" s="1049"/>
      <c r="I304" s="1049"/>
      <c r="J304" s="1049"/>
      <c r="K304" s="1049"/>
      <c r="L304" s="1049"/>
      <c r="M304" s="1049"/>
      <c r="N304" s="1122"/>
      <c r="O304" s="1048"/>
      <c r="P304" s="1049"/>
      <c r="Q304" s="1049"/>
      <c r="R304" s="1049"/>
      <c r="S304" s="1049"/>
      <c r="T304" s="1049"/>
      <c r="U304" s="1049"/>
      <c r="V304" s="1049"/>
      <c r="W304" s="1049"/>
      <c r="X304" s="1049"/>
      <c r="Y304" s="1049"/>
      <c r="Z304" s="1050"/>
      <c r="AA304" s="1051"/>
      <c r="AB304" s="1052"/>
      <c r="AC304" s="1053"/>
      <c r="AD304" s="1054"/>
      <c r="AE304" s="1055"/>
      <c r="AF304" s="1056"/>
      <c r="AG304" s="1057"/>
      <c r="AH304" s="1058"/>
      <c r="AI304" s="1059"/>
      <c r="AJ304" s="1005"/>
      <c r="AK304" s="1006"/>
      <c r="AL304" s="1007"/>
      <c r="AM304" s="1008"/>
      <c r="AN304" s="1009"/>
      <c r="AO304" s="1010"/>
      <c r="AP304" s="1008"/>
      <c r="AQ304" s="1011"/>
      <c r="AR304" s="1012"/>
      <c r="AS304" s="1123"/>
      <c r="AT304" s="1124"/>
      <c r="AU304" s="1125"/>
    </row>
    <row r="305" spans="2:47" ht="13.5" customHeight="1" x14ac:dyDescent="0.2">
      <c r="B305" s="732"/>
      <c r="C305" s="1121"/>
      <c r="D305" s="1049"/>
      <c r="E305" s="1049"/>
      <c r="F305" s="1049"/>
      <c r="G305" s="1049"/>
      <c r="H305" s="1049"/>
      <c r="I305" s="1049"/>
      <c r="J305" s="1049"/>
      <c r="K305" s="1049"/>
      <c r="L305" s="1049"/>
      <c r="M305" s="1049"/>
      <c r="N305" s="1122"/>
      <c r="O305" s="1048"/>
      <c r="P305" s="1049"/>
      <c r="Q305" s="1049"/>
      <c r="R305" s="1049"/>
      <c r="S305" s="1049"/>
      <c r="T305" s="1049"/>
      <c r="U305" s="1049"/>
      <c r="V305" s="1049"/>
      <c r="W305" s="1049"/>
      <c r="X305" s="1049"/>
      <c r="Y305" s="1049"/>
      <c r="Z305" s="1050"/>
      <c r="AA305" s="1051"/>
      <c r="AB305" s="1052"/>
      <c r="AC305" s="1053"/>
      <c r="AD305" s="1054"/>
      <c r="AE305" s="1055"/>
      <c r="AF305" s="1056"/>
      <c r="AG305" s="1057"/>
      <c r="AH305" s="1058"/>
      <c r="AI305" s="1059"/>
      <c r="AJ305" s="1005"/>
      <c r="AK305" s="1006"/>
      <c r="AL305" s="1007"/>
      <c r="AM305" s="1008"/>
      <c r="AN305" s="1009"/>
      <c r="AO305" s="1010"/>
      <c r="AP305" s="1008"/>
      <c r="AQ305" s="1011"/>
      <c r="AR305" s="1012"/>
      <c r="AS305" s="1123"/>
      <c r="AT305" s="1124"/>
      <c r="AU305" s="1125"/>
    </row>
    <row r="306" spans="2:47" ht="3.75" customHeight="1" x14ac:dyDescent="0.2">
      <c r="B306" s="782"/>
      <c r="C306" s="779"/>
      <c r="D306" s="775"/>
      <c r="E306" s="775"/>
      <c r="F306" s="775"/>
      <c r="G306" s="775"/>
      <c r="H306" s="775"/>
      <c r="I306" s="775"/>
      <c r="J306" s="775"/>
      <c r="K306" s="775"/>
      <c r="L306" s="775"/>
      <c r="M306" s="775"/>
      <c r="N306" s="776"/>
      <c r="O306" s="774"/>
      <c r="P306" s="775"/>
      <c r="Q306" s="775"/>
      <c r="R306" s="775"/>
      <c r="S306" s="775"/>
      <c r="T306" s="775"/>
      <c r="U306" s="775"/>
      <c r="V306" s="775"/>
      <c r="W306" s="775"/>
      <c r="X306" s="775"/>
      <c r="Y306" s="775"/>
      <c r="Z306" s="775"/>
      <c r="AA306" s="777"/>
      <c r="AB306" s="775"/>
      <c r="AC306" s="778"/>
      <c r="AD306" s="1060"/>
      <c r="AE306" s="1061"/>
      <c r="AF306" s="1062"/>
      <c r="AG306" s="784"/>
      <c r="AH306" s="783"/>
      <c r="AI306" s="785"/>
      <c r="AJ306" s="1063"/>
      <c r="AK306" s="1064"/>
      <c r="AL306" s="1065"/>
      <c r="AM306" s="1066"/>
      <c r="AN306" s="1062"/>
      <c r="AO306" s="1067"/>
      <c r="AP306" s="779"/>
      <c r="AQ306" s="775"/>
      <c r="AR306" s="776"/>
      <c r="AS306" s="1163"/>
      <c r="AT306" s="1062"/>
      <c r="AU306" s="1164"/>
    </row>
    <row r="307" spans="2:47" ht="13.5" customHeight="1" x14ac:dyDescent="0.2">
      <c r="B307" s="786" t="str">
        <f>Sprachen!H$178</f>
        <v>B.11  Consumatori di energia processi e produzione</v>
      </c>
      <c r="C307" s="780"/>
      <c r="D307" s="745"/>
      <c r="E307" s="745"/>
      <c r="F307" s="745"/>
      <c r="G307" s="745"/>
      <c r="H307" s="745"/>
      <c r="I307" s="745"/>
      <c r="J307" s="745"/>
      <c r="K307" s="745"/>
      <c r="L307" s="745"/>
      <c r="M307" s="745"/>
      <c r="N307" s="755"/>
      <c r="O307" s="766"/>
      <c r="P307" s="767"/>
      <c r="Q307" s="767"/>
      <c r="R307" s="767"/>
      <c r="S307" s="767"/>
      <c r="T307" s="767"/>
      <c r="U307" s="767"/>
      <c r="V307" s="767"/>
      <c r="W307" s="767"/>
      <c r="X307" s="767"/>
      <c r="Y307" s="767"/>
      <c r="Z307" s="767"/>
      <c r="AA307" s="781"/>
      <c r="AB307" s="767"/>
      <c r="AC307" s="772"/>
      <c r="AD307" s="1040"/>
      <c r="AE307" s="1041"/>
      <c r="AF307" s="1042"/>
      <c r="AG307" s="781"/>
      <c r="AH307" s="767"/>
      <c r="AI307" s="773"/>
      <c r="AJ307" s="1043"/>
      <c r="AK307" s="1044"/>
      <c r="AL307" s="1045"/>
      <c r="AM307" s="1046"/>
      <c r="AN307" s="1042"/>
      <c r="AO307" s="1047"/>
      <c r="AP307" s="771"/>
      <c r="AQ307" s="767"/>
      <c r="AR307" s="773"/>
      <c r="AS307" s="1043"/>
      <c r="AT307" s="1042"/>
      <c r="AU307" s="1141"/>
    </row>
    <row r="308" spans="2:47" ht="13.5" customHeight="1" x14ac:dyDescent="0.2">
      <c r="B308" s="732"/>
      <c r="C308" s="1121"/>
      <c r="D308" s="1049"/>
      <c r="E308" s="1049"/>
      <c r="F308" s="1049"/>
      <c r="G308" s="1049"/>
      <c r="H308" s="1049"/>
      <c r="I308" s="1049"/>
      <c r="J308" s="1049"/>
      <c r="K308" s="1049"/>
      <c r="L308" s="1049"/>
      <c r="M308" s="1049"/>
      <c r="N308" s="1122"/>
      <c r="O308" s="1048"/>
      <c r="P308" s="1049"/>
      <c r="Q308" s="1049"/>
      <c r="R308" s="1049"/>
      <c r="S308" s="1049"/>
      <c r="T308" s="1049"/>
      <c r="U308" s="1049"/>
      <c r="V308" s="1049"/>
      <c r="W308" s="1049"/>
      <c r="X308" s="1049"/>
      <c r="Y308" s="1049"/>
      <c r="Z308" s="1050"/>
      <c r="AA308" s="1051"/>
      <c r="AB308" s="1052"/>
      <c r="AC308" s="1053"/>
      <c r="AD308" s="1054"/>
      <c r="AE308" s="1055"/>
      <c r="AF308" s="1056"/>
      <c r="AG308" s="1057"/>
      <c r="AH308" s="1058"/>
      <c r="AI308" s="1059"/>
      <c r="AJ308" s="1005"/>
      <c r="AK308" s="1006"/>
      <c r="AL308" s="1007"/>
      <c r="AM308" s="1008"/>
      <c r="AN308" s="1009"/>
      <c r="AO308" s="1010"/>
      <c r="AP308" s="1008"/>
      <c r="AQ308" s="1011"/>
      <c r="AR308" s="1012"/>
      <c r="AS308" s="1123"/>
      <c r="AT308" s="1124"/>
      <c r="AU308" s="1125"/>
    </row>
    <row r="309" spans="2:47" ht="13.5" customHeight="1" x14ac:dyDescent="0.2">
      <c r="B309" s="732"/>
      <c r="C309" s="1121"/>
      <c r="D309" s="1049"/>
      <c r="E309" s="1049"/>
      <c r="F309" s="1049"/>
      <c r="G309" s="1049"/>
      <c r="H309" s="1049"/>
      <c r="I309" s="1049"/>
      <c r="J309" s="1049"/>
      <c r="K309" s="1049"/>
      <c r="L309" s="1049"/>
      <c r="M309" s="1049"/>
      <c r="N309" s="1122"/>
      <c r="O309" s="1048"/>
      <c r="P309" s="1049"/>
      <c r="Q309" s="1049"/>
      <c r="R309" s="1049"/>
      <c r="S309" s="1049"/>
      <c r="T309" s="1049"/>
      <c r="U309" s="1049"/>
      <c r="V309" s="1049"/>
      <c r="W309" s="1049"/>
      <c r="X309" s="1049"/>
      <c r="Y309" s="1049"/>
      <c r="Z309" s="1050"/>
      <c r="AA309" s="1051"/>
      <c r="AB309" s="1052"/>
      <c r="AC309" s="1053"/>
      <c r="AD309" s="1054"/>
      <c r="AE309" s="1055"/>
      <c r="AF309" s="1056"/>
      <c r="AG309" s="1057"/>
      <c r="AH309" s="1058"/>
      <c r="AI309" s="1059"/>
      <c r="AJ309" s="1005"/>
      <c r="AK309" s="1006"/>
      <c r="AL309" s="1007"/>
      <c r="AM309" s="1008"/>
      <c r="AN309" s="1009"/>
      <c r="AO309" s="1010"/>
      <c r="AP309" s="1008"/>
      <c r="AQ309" s="1011"/>
      <c r="AR309" s="1012"/>
      <c r="AS309" s="1123"/>
      <c r="AT309" s="1124"/>
      <c r="AU309" s="1125"/>
    </row>
    <row r="310" spans="2:47" ht="13.5" customHeight="1" x14ac:dyDescent="0.2">
      <c r="B310" s="732"/>
      <c r="C310" s="1121"/>
      <c r="D310" s="1049"/>
      <c r="E310" s="1049"/>
      <c r="F310" s="1049"/>
      <c r="G310" s="1049"/>
      <c r="H310" s="1049"/>
      <c r="I310" s="1049"/>
      <c r="J310" s="1049"/>
      <c r="K310" s="1049"/>
      <c r="L310" s="1049"/>
      <c r="M310" s="1049"/>
      <c r="N310" s="1122"/>
      <c r="O310" s="1048"/>
      <c r="P310" s="1049"/>
      <c r="Q310" s="1049"/>
      <c r="R310" s="1049"/>
      <c r="S310" s="1049"/>
      <c r="T310" s="1049"/>
      <c r="U310" s="1049"/>
      <c r="V310" s="1049"/>
      <c r="W310" s="1049"/>
      <c r="X310" s="1049"/>
      <c r="Y310" s="1049"/>
      <c r="Z310" s="1050"/>
      <c r="AA310" s="1051"/>
      <c r="AB310" s="1052"/>
      <c r="AC310" s="1053"/>
      <c r="AD310" s="1054"/>
      <c r="AE310" s="1055"/>
      <c r="AF310" s="1056"/>
      <c r="AG310" s="1057"/>
      <c r="AH310" s="1058"/>
      <c r="AI310" s="1059"/>
      <c r="AJ310" s="1005"/>
      <c r="AK310" s="1006"/>
      <c r="AL310" s="1007"/>
      <c r="AM310" s="1008"/>
      <c r="AN310" s="1009"/>
      <c r="AO310" s="1010"/>
      <c r="AP310" s="1008"/>
      <c r="AQ310" s="1011"/>
      <c r="AR310" s="1012"/>
      <c r="AS310" s="1123"/>
      <c r="AT310" s="1124"/>
      <c r="AU310" s="1125"/>
    </row>
    <row r="311" spans="2:47" ht="13.5" customHeight="1" x14ac:dyDescent="0.2">
      <c r="B311" s="732"/>
      <c r="C311" s="1121"/>
      <c r="D311" s="1049"/>
      <c r="E311" s="1049"/>
      <c r="F311" s="1049"/>
      <c r="G311" s="1049"/>
      <c r="H311" s="1049"/>
      <c r="I311" s="1049"/>
      <c r="J311" s="1049"/>
      <c r="K311" s="1049"/>
      <c r="L311" s="1049"/>
      <c r="M311" s="1049"/>
      <c r="N311" s="1122"/>
      <c r="O311" s="1048"/>
      <c r="P311" s="1049"/>
      <c r="Q311" s="1049"/>
      <c r="R311" s="1049"/>
      <c r="S311" s="1049"/>
      <c r="T311" s="1049"/>
      <c r="U311" s="1049"/>
      <c r="V311" s="1049"/>
      <c r="W311" s="1049"/>
      <c r="X311" s="1049"/>
      <c r="Y311" s="1049"/>
      <c r="Z311" s="1050"/>
      <c r="AA311" s="1051"/>
      <c r="AB311" s="1052"/>
      <c r="AC311" s="1053"/>
      <c r="AD311" s="1054"/>
      <c r="AE311" s="1055"/>
      <c r="AF311" s="1056"/>
      <c r="AG311" s="1057"/>
      <c r="AH311" s="1058"/>
      <c r="AI311" s="1059"/>
      <c r="AJ311" s="1005"/>
      <c r="AK311" s="1006"/>
      <c r="AL311" s="1007"/>
      <c r="AM311" s="1008"/>
      <c r="AN311" s="1009"/>
      <c r="AO311" s="1010"/>
      <c r="AP311" s="1008"/>
      <c r="AQ311" s="1011"/>
      <c r="AR311" s="1012"/>
      <c r="AS311" s="1123"/>
      <c r="AT311" s="1124"/>
      <c r="AU311" s="1125"/>
    </row>
    <row r="312" spans="2:47" ht="13.5" customHeight="1" x14ac:dyDescent="0.2">
      <c r="B312" s="732"/>
      <c r="C312" s="1121"/>
      <c r="D312" s="1049"/>
      <c r="E312" s="1049"/>
      <c r="F312" s="1049"/>
      <c r="G312" s="1049"/>
      <c r="H312" s="1049"/>
      <c r="I312" s="1049"/>
      <c r="J312" s="1049"/>
      <c r="K312" s="1049"/>
      <c r="L312" s="1049"/>
      <c r="M312" s="1049"/>
      <c r="N312" s="1122"/>
      <c r="O312" s="1048"/>
      <c r="P312" s="1049"/>
      <c r="Q312" s="1049"/>
      <c r="R312" s="1049"/>
      <c r="S312" s="1049"/>
      <c r="T312" s="1049"/>
      <c r="U312" s="1049"/>
      <c r="V312" s="1049"/>
      <c r="W312" s="1049"/>
      <c r="X312" s="1049"/>
      <c r="Y312" s="1049"/>
      <c r="Z312" s="1050"/>
      <c r="AA312" s="1051"/>
      <c r="AB312" s="1052"/>
      <c r="AC312" s="1053"/>
      <c r="AD312" s="1054"/>
      <c r="AE312" s="1055"/>
      <c r="AF312" s="1056"/>
      <c r="AG312" s="1057"/>
      <c r="AH312" s="1058"/>
      <c r="AI312" s="1059"/>
      <c r="AJ312" s="1005"/>
      <c r="AK312" s="1006"/>
      <c r="AL312" s="1007"/>
      <c r="AM312" s="1008"/>
      <c r="AN312" s="1009"/>
      <c r="AO312" s="1010"/>
      <c r="AP312" s="1008"/>
      <c r="AQ312" s="1011"/>
      <c r="AR312" s="1012"/>
      <c r="AS312" s="1123"/>
      <c r="AT312" s="1124"/>
      <c r="AU312" s="1125"/>
    </row>
    <row r="313" spans="2:47" ht="13.5" customHeight="1" x14ac:dyDescent="0.2">
      <c r="B313" s="732"/>
      <c r="C313" s="1121"/>
      <c r="D313" s="1049"/>
      <c r="E313" s="1049"/>
      <c r="F313" s="1049"/>
      <c r="G313" s="1049"/>
      <c r="H313" s="1049"/>
      <c r="I313" s="1049"/>
      <c r="J313" s="1049"/>
      <c r="K313" s="1049"/>
      <c r="L313" s="1049"/>
      <c r="M313" s="1049"/>
      <c r="N313" s="1122"/>
      <c r="O313" s="1048"/>
      <c r="P313" s="1049"/>
      <c r="Q313" s="1049"/>
      <c r="R313" s="1049"/>
      <c r="S313" s="1049"/>
      <c r="T313" s="1049"/>
      <c r="U313" s="1049"/>
      <c r="V313" s="1049"/>
      <c r="W313" s="1049"/>
      <c r="X313" s="1049"/>
      <c r="Y313" s="1049"/>
      <c r="Z313" s="1050"/>
      <c r="AA313" s="1051"/>
      <c r="AB313" s="1052"/>
      <c r="AC313" s="1053"/>
      <c r="AD313" s="1054"/>
      <c r="AE313" s="1055"/>
      <c r="AF313" s="1056"/>
      <c r="AG313" s="1057"/>
      <c r="AH313" s="1058"/>
      <c r="AI313" s="1059"/>
      <c r="AJ313" s="1005"/>
      <c r="AK313" s="1006"/>
      <c r="AL313" s="1007"/>
      <c r="AM313" s="1008"/>
      <c r="AN313" s="1009"/>
      <c r="AO313" s="1010"/>
      <c r="AP313" s="1008"/>
      <c r="AQ313" s="1011"/>
      <c r="AR313" s="1012"/>
      <c r="AS313" s="1123"/>
      <c r="AT313" s="1124"/>
      <c r="AU313" s="1125"/>
    </row>
    <row r="314" spans="2:47" ht="13.5" customHeight="1" x14ac:dyDescent="0.2">
      <c r="B314" s="732"/>
      <c r="C314" s="1121"/>
      <c r="D314" s="1049"/>
      <c r="E314" s="1049"/>
      <c r="F314" s="1049"/>
      <c r="G314" s="1049"/>
      <c r="H314" s="1049"/>
      <c r="I314" s="1049"/>
      <c r="J314" s="1049"/>
      <c r="K314" s="1049"/>
      <c r="L314" s="1049"/>
      <c r="M314" s="1049"/>
      <c r="N314" s="1122"/>
      <c r="O314" s="1048"/>
      <c r="P314" s="1049"/>
      <c r="Q314" s="1049"/>
      <c r="R314" s="1049"/>
      <c r="S314" s="1049"/>
      <c r="T314" s="1049"/>
      <c r="U314" s="1049"/>
      <c r="V314" s="1049"/>
      <c r="W314" s="1049"/>
      <c r="X314" s="1049"/>
      <c r="Y314" s="1049"/>
      <c r="Z314" s="1050"/>
      <c r="AA314" s="1051"/>
      <c r="AB314" s="1052"/>
      <c r="AC314" s="1053"/>
      <c r="AD314" s="1054"/>
      <c r="AE314" s="1055"/>
      <c r="AF314" s="1056"/>
      <c r="AG314" s="1057"/>
      <c r="AH314" s="1058"/>
      <c r="AI314" s="1059"/>
      <c r="AJ314" s="1005"/>
      <c r="AK314" s="1006"/>
      <c r="AL314" s="1007"/>
      <c r="AM314" s="1008"/>
      <c r="AN314" s="1009"/>
      <c r="AO314" s="1010"/>
      <c r="AP314" s="1008"/>
      <c r="AQ314" s="1011"/>
      <c r="AR314" s="1012"/>
      <c r="AS314" s="1123"/>
      <c r="AT314" s="1124"/>
      <c r="AU314" s="1125"/>
    </row>
    <row r="315" spans="2:47" ht="13.5" customHeight="1" x14ac:dyDescent="0.2">
      <c r="B315" s="787"/>
      <c r="C315" s="1183"/>
      <c r="D315" s="1074"/>
      <c r="E315" s="1074"/>
      <c r="F315" s="1074"/>
      <c r="G315" s="1074"/>
      <c r="H315" s="1074"/>
      <c r="I315" s="1074"/>
      <c r="J315" s="1074"/>
      <c r="K315" s="1074"/>
      <c r="L315" s="1074"/>
      <c r="M315" s="1074"/>
      <c r="N315" s="1184"/>
      <c r="O315" s="1073"/>
      <c r="P315" s="1074"/>
      <c r="Q315" s="1074"/>
      <c r="R315" s="1074"/>
      <c r="S315" s="1074"/>
      <c r="T315" s="1074"/>
      <c r="U315" s="1074"/>
      <c r="V315" s="1074"/>
      <c r="W315" s="1074"/>
      <c r="X315" s="1074"/>
      <c r="Y315" s="1074"/>
      <c r="Z315" s="1075"/>
      <c r="AA315" s="1076"/>
      <c r="AB315" s="1077"/>
      <c r="AC315" s="1078"/>
      <c r="AD315" s="1013"/>
      <c r="AE315" s="1014"/>
      <c r="AF315" s="1015"/>
      <c r="AG315" s="1016"/>
      <c r="AH315" s="1017"/>
      <c r="AI315" s="1018"/>
      <c r="AJ315" s="1019"/>
      <c r="AK315" s="1020"/>
      <c r="AL315" s="1021"/>
      <c r="AM315" s="1022"/>
      <c r="AN315" s="1023"/>
      <c r="AO315" s="1024"/>
      <c r="AP315" s="1022"/>
      <c r="AQ315" s="1025"/>
      <c r="AR315" s="1026"/>
      <c r="AS315" s="1118"/>
      <c r="AT315" s="1119"/>
      <c r="AU315" s="1120"/>
    </row>
    <row r="316" spans="2:47" ht="15" hidden="1" customHeight="1" x14ac:dyDescent="0.2">
      <c r="B316" s="48" t="str">
        <f>Sprachen!H$171</f>
        <v xml:space="preserve">Formulario B </v>
      </c>
      <c r="AH316" s="17"/>
      <c r="AI316" s="17"/>
      <c r="AJ316" s="17"/>
      <c r="AK316" s="17"/>
      <c r="AL316" s="17"/>
      <c r="AM316" s="17"/>
      <c r="AN316" s="17"/>
      <c r="AO316" s="17"/>
      <c r="AP316" s="17"/>
      <c r="AQ316" s="17"/>
      <c r="AR316" s="17"/>
      <c r="AS316" s="17"/>
      <c r="AT316" s="17"/>
      <c r="AU316" s="18" t="str">
        <f>IF(Frontespizio!$G$13="","",Frontespizio!$G$13)</f>
        <v/>
      </c>
    </row>
    <row r="317" spans="2:47" ht="15" hidden="1" customHeight="1" x14ac:dyDescent="0.2">
      <c r="B317" s="48" t="str">
        <f>CONCATENATE(Sprachen!H$172," ",I321)</f>
        <v xml:space="preserve">Indicazioni su edifici ed impianti tecnici 8 / </v>
      </c>
      <c r="C317" s="3"/>
      <c r="E317" s="45"/>
      <c r="AK317" s="48"/>
      <c r="AL317" s="48"/>
      <c r="AM317" s="48"/>
      <c r="AN317" s="48"/>
      <c r="AO317" s="48"/>
      <c r="AP317" s="48"/>
      <c r="AQ317" s="48"/>
      <c r="AR317" s="48"/>
      <c r="AS317" s="48"/>
      <c r="AT317" s="48"/>
      <c r="AU317" s="18" t="str">
        <f>IF(Frontespizio!$G$26="","",Frontespizio!$G$26)</f>
        <v/>
      </c>
    </row>
    <row r="318" spans="2:47" ht="6" hidden="1" customHeight="1" x14ac:dyDescent="0.2">
      <c r="B318" s="36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row>
    <row r="319" spans="2:47" ht="10.5" hidden="1" customHeight="1" x14ac:dyDescent="0.2"/>
    <row r="320" spans="2:47" ht="18" hidden="1" customHeight="1" x14ac:dyDescent="0.2">
      <c r="B320" s="1155" t="str">
        <f>Sprachen!H$173</f>
        <v>Dati sull’edificio</v>
      </c>
      <c r="C320" s="1156"/>
      <c r="D320" s="1156"/>
      <c r="E320" s="1156"/>
      <c r="F320" s="1156"/>
      <c r="G320" s="1156"/>
      <c r="H320" s="1156"/>
      <c r="I320" s="1156"/>
      <c r="J320" s="1156"/>
      <c r="K320" s="1156"/>
      <c r="L320" s="1156"/>
      <c r="M320" s="1156"/>
      <c r="N320" s="1156"/>
      <c r="O320" s="1156"/>
      <c r="P320" s="1156"/>
      <c r="Q320" s="1156"/>
      <c r="R320" s="1156"/>
      <c r="S320" s="1156"/>
      <c r="T320" s="1156"/>
      <c r="U320" s="1156"/>
      <c r="V320" s="1156"/>
      <c r="W320" s="1156"/>
      <c r="X320" s="1156"/>
      <c r="Y320" s="1156"/>
      <c r="Z320" s="1156"/>
      <c r="AA320" s="1156"/>
      <c r="AB320" s="1156"/>
      <c r="AC320" s="1156"/>
      <c r="AD320" s="1156"/>
      <c r="AE320" s="1156"/>
      <c r="AF320" s="1156"/>
      <c r="AG320" s="1156"/>
      <c r="AH320" s="1156"/>
      <c r="AI320" s="1156"/>
      <c r="AJ320" s="1156"/>
      <c r="AK320" s="1156"/>
      <c r="AL320" s="1156"/>
      <c r="AM320" s="1156"/>
      <c r="AN320" s="1156"/>
      <c r="AO320" s="1156"/>
      <c r="AP320" s="1156"/>
      <c r="AQ320" s="1156"/>
      <c r="AR320" s="1156"/>
      <c r="AS320" s="1156"/>
      <c r="AT320" s="1156"/>
      <c r="AU320" s="1157"/>
    </row>
    <row r="321" spans="2:50" ht="15" hidden="1" customHeight="1" x14ac:dyDescent="0.2">
      <c r="B321" s="438" t="s">
        <v>267</v>
      </c>
      <c r="C321" s="853" t="str">
        <f>Sprachen!H$179</f>
        <v>N° edificio:</v>
      </c>
      <c r="D321" s="853"/>
      <c r="E321" s="853"/>
      <c r="F321" s="853"/>
      <c r="G321" s="853"/>
      <c r="H321" s="853"/>
      <c r="I321" s="1177" t="str">
        <f>CONCATENATE("8 / ",'Formulario A'!$F$15)</f>
        <v xml:space="preserve">8 / </v>
      </c>
      <c r="J321" s="1178"/>
      <c r="K321" s="347"/>
      <c r="L321" s="347"/>
      <c r="M321" s="347"/>
      <c r="N321" s="347"/>
      <c r="O321" s="347"/>
      <c r="P321" s="347"/>
      <c r="Q321" s="347"/>
      <c r="R321" s="347"/>
      <c r="S321" s="347"/>
      <c r="T321" s="347"/>
      <c r="U321" s="347"/>
      <c r="V321" s="347"/>
      <c r="W321" s="347"/>
      <c r="X321" s="347"/>
      <c r="Y321" s="347"/>
      <c r="Z321" s="347"/>
      <c r="AA321" s="347"/>
      <c r="AB321" s="347"/>
      <c r="AC321" s="347"/>
      <c r="AD321" s="347"/>
      <c r="AE321" s="347"/>
      <c r="AF321" s="347"/>
      <c r="AG321" s="347"/>
      <c r="AH321" s="347"/>
      <c r="AI321" s="347"/>
      <c r="AJ321" s="346"/>
      <c r="AK321" s="346"/>
      <c r="AL321" s="346"/>
      <c r="AM321" s="346"/>
      <c r="AN321" s="346"/>
      <c r="AO321" s="346"/>
      <c r="AP321" s="346"/>
      <c r="AQ321" s="346"/>
      <c r="AR321" s="346"/>
      <c r="AS321" s="346"/>
      <c r="AT321" s="346"/>
      <c r="AU321" s="26"/>
    </row>
    <row r="322" spans="2:50" ht="15" hidden="1" customHeight="1" x14ac:dyDescent="0.2">
      <c r="B322" s="439" t="s">
        <v>268</v>
      </c>
      <c r="C322" s="845" t="str">
        <f>Sprachen!H$180</f>
        <v>Denominazione edificio:</v>
      </c>
      <c r="D322" s="845"/>
      <c r="E322" s="845"/>
      <c r="F322" s="845"/>
      <c r="G322" s="845"/>
      <c r="H322" s="1179"/>
      <c r="I322" s="1137"/>
      <c r="J322" s="937"/>
      <c r="K322" s="937"/>
      <c r="L322" s="937"/>
      <c r="M322" s="937"/>
      <c r="N322" s="937"/>
      <c r="O322" s="937"/>
      <c r="P322" s="937"/>
      <c r="Q322" s="937"/>
      <c r="R322" s="937"/>
      <c r="S322" s="937"/>
      <c r="T322" s="937"/>
      <c r="U322" s="937"/>
      <c r="V322" s="992" t="str">
        <f>Sprachen!H$200</f>
        <v>Indirizzo:</v>
      </c>
      <c r="W322" s="845"/>
      <c r="X322" s="845"/>
      <c r="Y322" s="845"/>
      <c r="Z322" s="845"/>
      <c r="AA322" s="915"/>
      <c r="AB322" s="915"/>
      <c r="AC322" s="915"/>
      <c r="AD322" s="915"/>
      <c r="AE322" s="915"/>
      <c r="AF322" s="915"/>
      <c r="AG322" s="915"/>
      <c r="AH322" s="915"/>
      <c r="AI322" s="915"/>
      <c r="AJ322" s="915"/>
      <c r="AK322" s="915"/>
      <c r="AL322" s="915"/>
      <c r="AM322" s="915"/>
      <c r="AN322" s="915"/>
      <c r="AO322" s="915"/>
      <c r="AP322" s="915"/>
      <c r="AQ322" s="915"/>
      <c r="AR322" s="915"/>
      <c r="AS322" s="915"/>
      <c r="AT322" s="915"/>
      <c r="AU322" s="1181"/>
    </row>
    <row r="323" spans="2:50" ht="15" hidden="1" customHeight="1" x14ac:dyDescent="0.2">
      <c r="B323" s="438" t="s">
        <v>269</v>
      </c>
      <c r="C323" s="853" t="str">
        <f>Sprachen!H$181</f>
        <v>Numero di piani:</v>
      </c>
      <c r="D323" s="853"/>
      <c r="E323" s="853"/>
      <c r="F323" s="853"/>
      <c r="G323" s="853"/>
      <c r="H323" s="1161"/>
      <c r="I323" s="362"/>
      <c r="J323" s="853" t="str">
        <f>Sprachen!H$195</f>
        <v xml:space="preserve"> Piani superiori</v>
      </c>
      <c r="K323" s="853"/>
      <c r="L323" s="853"/>
      <c r="M323" s="853"/>
      <c r="N323" s="853"/>
      <c r="O323" s="853"/>
      <c r="P323" s="853"/>
      <c r="Q323" s="853"/>
      <c r="R323" s="1161"/>
      <c r="S323" s="362"/>
      <c r="T323" s="853" t="str">
        <f>Sprachen!H$199</f>
        <v xml:space="preserve"> Piani interrati</v>
      </c>
      <c r="U323" s="853"/>
      <c r="V323" s="853"/>
      <c r="W323" s="853"/>
      <c r="X323" s="853"/>
      <c r="Y323" s="853"/>
      <c r="Z323" s="853"/>
      <c r="AA323" s="853"/>
      <c r="AB323" s="853"/>
      <c r="AC323" s="853"/>
      <c r="AD323" s="853"/>
      <c r="AE323" s="853"/>
      <c r="AF323" s="853"/>
      <c r="AG323" s="853"/>
      <c r="AH323" s="853"/>
      <c r="AI323" s="853"/>
      <c r="AJ323" s="853"/>
      <c r="AK323" s="853"/>
      <c r="AL323" s="853"/>
      <c r="AM323" s="853"/>
      <c r="AN323" s="853"/>
      <c r="AO323" s="853"/>
      <c r="AP323" s="853"/>
      <c r="AQ323" s="853"/>
      <c r="AR323" s="853"/>
      <c r="AS323" s="853"/>
      <c r="AT323" s="853"/>
      <c r="AU323" s="854"/>
    </row>
    <row r="324" spans="2:50" ht="15" hidden="1" customHeight="1" x14ac:dyDescent="0.2">
      <c r="B324" s="440" t="s">
        <v>270</v>
      </c>
      <c r="C324" s="862" t="str">
        <f>Sprachen!H$182</f>
        <v>Superfici di piano:</v>
      </c>
      <c r="D324" s="862"/>
      <c r="E324" s="862"/>
      <c r="F324" s="862"/>
      <c r="G324" s="862"/>
      <c r="H324" s="1180"/>
      <c r="I324" s="992" t="str">
        <f>Sprachen!H$193</f>
        <v>Superficie utile lorda</v>
      </c>
      <c r="J324" s="845"/>
      <c r="K324" s="845"/>
      <c r="L324" s="845"/>
      <c r="M324" s="845"/>
      <c r="N324" s="845"/>
      <c r="O324" s="845"/>
      <c r="P324" s="845"/>
      <c r="Q324" s="845"/>
      <c r="R324" s="845"/>
      <c r="S324" s="845"/>
      <c r="T324" s="845"/>
      <c r="U324" s="845"/>
      <c r="V324" s="943"/>
      <c r="W324" s="943"/>
      <c r="X324" s="943"/>
      <c r="Y324" s="993" t="str">
        <f>Sprachen!H$201</f>
        <v xml:space="preserve"> m² SUL</v>
      </c>
      <c r="Z324" s="993"/>
      <c r="AA324" s="993"/>
      <c r="AB324" s="994"/>
      <c r="AC324" s="992" t="str">
        <f>Sprachen!H$205</f>
        <v>Superficie di piano riscaldata</v>
      </c>
      <c r="AD324" s="845"/>
      <c r="AE324" s="845"/>
      <c r="AF324" s="845"/>
      <c r="AG324" s="845"/>
      <c r="AH324" s="845"/>
      <c r="AI324" s="845"/>
      <c r="AJ324" s="845"/>
      <c r="AK324" s="845"/>
      <c r="AL324" s="845"/>
      <c r="AM324" s="845"/>
      <c r="AN324" s="845"/>
      <c r="AO324" s="845"/>
      <c r="AP324" s="943"/>
      <c r="AQ324" s="943"/>
      <c r="AR324" s="943"/>
      <c r="AS324" s="993" t="str">
        <f>Sprachen!H$213</f>
        <v xml:space="preserve"> m² SUL</v>
      </c>
      <c r="AT324" s="993"/>
      <c r="AU324" s="1176"/>
    </row>
    <row r="325" spans="2:50" ht="15" hidden="1" customHeight="1" x14ac:dyDescent="0.2">
      <c r="B325" s="441" t="s">
        <v>271</v>
      </c>
      <c r="C325" s="896" t="str">
        <f>Sprachen!H$183</f>
        <v>Tipi di utilizzo:</v>
      </c>
      <c r="D325" s="896"/>
      <c r="E325" s="896"/>
      <c r="F325" s="896"/>
      <c r="G325" s="896"/>
      <c r="H325" s="978"/>
      <c r="I325" s="359" t="s">
        <v>231</v>
      </c>
      <c r="J325" s="901"/>
      <c r="K325" s="901"/>
      <c r="L325" s="901"/>
      <c r="M325" s="901"/>
      <c r="N325" s="901"/>
      <c r="O325" s="1152"/>
      <c r="P325" s="1153"/>
      <c r="Q325" s="1154"/>
      <c r="R325" s="1154"/>
      <c r="S325" s="896" t="str">
        <f>Sprachen!H$197</f>
        <v xml:space="preserve"> m² SUL</v>
      </c>
      <c r="T325" s="896"/>
      <c r="U325" s="978"/>
      <c r="V325" s="359" t="s">
        <v>232</v>
      </c>
      <c r="W325" s="901"/>
      <c r="X325" s="901"/>
      <c r="Y325" s="901"/>
      <c r="Z325" s="901"/>
      <c r="AA325" s="901"/>
      <c r="AB325" s="1152"/>
      <c r="AC325" s="1153"/>
      <c r="AD325" s="1154"/>
      <c r="AE325" s="1154"/>
      <c r="AF325" s="899" t="str">
        <f>Sprachen!H$208</f>
        <v xml:space="preserve"> m² SUL</v>
      </c>
      <c r="AG325" s="1158"/>
      <c r="AH325" s="1159"/>
      <c r="AI325" s="359" t="s">
        <v>250</v>
      </c>
      <c r="AJ325" s="901"/>
      <c r="AK325" s="901"/>
      <c r="AL325" s="901"/>
      <c r="AM325" s="901"/>
      <c r="AN325" s="901"/>
      <c r="AO325" s="1152"/>
      <c r="AP325" s="1153"/>
      <c r="AQ325" s="1154"/>
      <c r="AR325" s="1154"/>
      <c r="AS325" s="899" t="str">
        <f>Sprachen!H$214</f>
        <v xml:space="preserve"> m² SUL</v>
      </c>
      <c r="AT325" s="1158"/>
      <c r="AU325" s="1182"/>
      <c r="AV325" s="632" t="e">
        <f ca="1">Eingabemeldung(Sprachen!$H$185,Sprachen!$H$184,J325)</f>
        <v>#NAME?</v>
      </c>
      <c r="AW325" s="632" t="e">
        <f ca="1">Eingabemeldung(Sprachen!$H$185,Sprachen!$H$184,W325)</f>
        <v>#NAME?</v>
      </c>
      <c r="AX325" s="632" t="e">
        <f ca="1">Eingabemeldung(Sprachen!$H$185,Sprachen!$H$184,AJ325)</f>
        <v>#NAME?</v>
      </c>
    </row>
    <row r="326" spans="2:50" ht="15" hidden="1" customHeight="1" x14ac:dyDescent="0.2">
      <c r="B326" s="438" t="s">
        <v>272</v>
      </c>
      <c r="C326" s="853" t="str">
        <f>Sprachen!H$186</f>
        <v>Anno di costruzione:</v>
      </c>
      <c r="D326" s="853"/>
      <c r="E326" s="853"/>
      <c r="F326" s="853"/>
      <c r="G326" s="853"/>
      <c r="H326" s="1161"/>
      <c r="I326" s="1037"/>
      <c r="J326" s="1038"/>
      <c r="K326" s="1038"/>
      <c r="L326" s="1038"/>
      <c r="M326" s="1038"/>
      <c r="N326" s="1038"/>
      <c r="O326" s="1039"/>
      <c r="P326" s="351"/>
      <c r="Q326" s="347"/>
      <c r="R326" s="347"/>
      <c r="S326" s="347"/>
      <c r="T326" s="347"/>
      <c r="U326" s="347"/>
      <c r="V326" s="361"/>
      <c r="W326" s="347"/>
      <c r="X326" s="347"/>
      <c r="Y326" s="347"/>
      <c r="Z326" s="347"/>
      <c r="AA326" s="347"/>
      <c r="AB326" s="347"/>
      <c r="AC326" s="347"/>
      <c r="AD326" s="347"/>
      <c r="AE326" s="347"/>
      <c r="AF326" s="347"/>
      <c r="AG326" s="347"/>
      <c r="AH326" s="347"/>
      <c r="AI326" s="361"/>
      <c r="AJ326" s="347"/>
      <c r="AK326" s="347"/>
      <c r="AL326" s="347"/>
      <c r="AM326" s="347"/>
      <c r="AN326" s="347"/>
      <c r="AO326" s="347"/>
      <c r="AP326" s="347"/>
      <c r="AQ326" s="347"/>
      <c r="AR326" s="347"/>
      <c r="AS326" s="347"/>
      <c r="AT326" s="347"/>
      <c r="AU326" s="22"/>
    </row>
    <row r="327" spans="2:50" ht="15" hidden="1" customHeight="1" x14ac:dyDescent="0.2">
      <c r="B327" s="442"/>
      <c r="C327" s="845" t="str">
        <f>Sprachen!H$187</f>
        <v>Risanam./ampliam.:</v>
      </c>
      <c r="D327" s="845"/>
      <c r="E327" s="845"/>
      <c r="F327" s="845"/>
      <c r="G327" s="845"/>
      <c r="H327" s="1179"/>
      <c r="I327" s="360" t="s">
        <v>231</v>
      </c>
      <c r="J327" s="937"/>
      <c r="K327" s="937"/>
      <c r="L327" s="937"/>
      <c r="M327" s="937"/>
      <c r="N327" s="937"/>
      <c r="O327" s="937"/>
      <c r="P327" s="937"/>
      <c r="Q327" s="937"/>
      <c r="R327" s="937"/>
      <c r="S327" s="937"/>
      <c r="T327" s="937"/>
      <c r="U327" s="938"/>
      <c r="V327" s="360" t="s">
        <v>232</v>
      </c>
      <c r="W327" s="1027"/>
      <c r="X327" s="1027"/>
      <c r="Y327" s="1027"/>
      <c r="Z327" s="1027"/>
      <c r="AA327" s="1027"/>
      <c r="AB327" s="1027"/>
      <c r="AC327" s="1027"/>
      <c r="AD327" s="1027"/>
      <c r="AE327" s="1027"/>
      <c r="AF327" s="1027"/>
      <c r="AG327" s="1027"/>
      <c r="AH327" s="1030"/>
      <c r="AI327" s="360" t="s">
        <v>250</v>
      </c>
      <c r="AJ327" s="1027"/>
      <c r="AK327" s="1027"/>
      <c r="AL327" s="1027"/>
      <c r="AM327" s="1027"/>
      <c r="AN327" s="1027"/>
      <c r="AO327" s="1027"/>
      <c r="AP327" s="1027"/>
      <c r="AQ327" s="1027"/>
      <c r="AR327" s="1027"/>
      <c r="AS327" s="1027"/>
      <c r="AT327" s="1027"/>
      <c r="AU327" s="1028"/>
      <c r="AV327" s="632" t="e">
        <f ca="1">Eingabemeldung(Sprachen!$H$189,Sprachen!$H$188,J327)</f>
        <v>#NAME?</v>
      </c>
      <c r="AW327" s="632" t="e">
        <f ca="1">Eingabemeldung(Sprachen!$H$189,Sprachen!$H$188,W327)</f>
        <v>#NAME?</v>
      </c>
      <c r="AX327" s="632" t="e">
        <f ca="1">Eingabemeldung(Sprachen!$H$189,Sprachen!$H$188,AJ327)</f>
        <v>#NAME?</v>
      </c>
    </row>
    <row r="328" spans="2:50" ht="15" hidden="1" customHeight="1" x14ac:dyDescent="0.2">
      <c r="B328" s="438" t="s">
        <v>273</v>
      </c>
      <c r="C328" s="853" t="str">
        <f>Sprachen!H$190</f>
        <v>Tipo di involucro edilizio:</v>
      </c>
      <c r="D328" s="853"/>
      <c r="E328" s="853"/>
      <c r="F328" s="853"/>
      <c r="G328" s="853"/>
      <c r="H328" s="1161"/>
      <c r="I328" s="1031"/>
      <c r="J328" s="1032"/>
      <c r="K328" s="1032"/>
      <c r="L328" s="1032"/>
      <c r="M328" s="1032"/>
      <c r="N328" s="1032"/>
      <c r="O328" s="1032"/>
      <c r="P328" s="1032"/>
      <c r="Q328" s="1032"/>
      <c r="R328" s="1032"/>
      <c r="S328" s="1032"/>
      <c r="T328" s="1032"/>
      <c r="U328" s="1032"/>
      <c r="V328" s="1032"/>
      <c r="W328" s="1032"/>
      <c r="X328" s="1033"/>
      <c r="Y328" s="1160" t="str">
        <f>Sprachen!H$202</f>
        <v>Protezione solare:</v>
      </c>
      <c r="Z328" s="853"/>
      <c r="AA328" s="853"/>
      <c r="AB328" s="853"/>
      <c r="AC328" s="853"/>
      <c r="AD328" s="1161"/>
      <c r="AE328" s="1034"/>
      <c r="AF328" s="1035"/>
      <c r="AG328" s="1035"/>
      <c r="AH328" s="1035"/>
      <c r="AI328" s="1035"/>
      <c r="AJ328" s="1035"/>
      <c r="AK328" s="1035"/>
      <c r="AL328" s="1035"/>
      <c r="AM328" s="1035"/>
      <c r="AN328" s="1035"/>
      <c r="AO328" s="1035"/>
      <c r="AP328" s="1035"/>
      <c r="AQ328" s="1035"/>
      <c r="AR328" s="1035"/>
      <c r="AS328" s="1035"/>
      <c r="AT328" s="1035"/>
      <c r="AU328" s="1036"/>
    </row>
    <row r="329" spans="2:50" ht="15" hidden="1" customHeight="1" x14ac:dyDescent="0.2">
      <c r="B329" s="442" t="s">
        <v>274</v>
      </c>
      <c r="C329" s="845" t="str">
        <f>Sprachen!H$191</f>
        <v>Valori U:</v>
      </c>
      <c r="D329" s="845"/>
      <c r="E329" s="845"/>
      <c r="F329" s="845"/>
      <c r="G329" s="845"/>
      <c r="H329" s="1179"/>
      <c r="I329" s="992" t="str">
        <f>Sprachen!H$194</f>
        <v>Parete esterna</v>
      </c>
      <c r="J329" s="845"/>
      <c r="K329" s="845"/>
      <c r="L329" s="845"/>
      <c r="M329" s="845"/>
      <c r="N329" s="845"/>
      <c r="O329" s="1029"/>
      <c r="P329" s="1029"/>
      <c r="Q329" s="437" t="s">
        <v>925</v>
      </c>
      <c r="R329" s="443"/>
      <c r="S329" s="992" t="str">
        <f>Sprachen!H$198</f>
        <v xml:space="preserve"> Finestre</v>
      </c>
      <c r="T329" s="845"/>
      <c r="U329" s="845"/>
      <c r="V329" s="845"/>
      <c r="W329" s="1029"/>
      <c r="X329" s="1029"/>
      <c r="Y329" s="437" t="s">
        <v>925</v>
      </c>
      <c r="Z329" s="345"/>
      <c r="AA329" s="992" t="str">
        <f>Sprachen!H$203</f>
        <v xml:space="preserve"> Pavimento verso «non riscaldato»</v>
      </c>
      <c r="AB329" s="845"/>
      <c r="AC329" s="845"/>
      <c r="AD329" s="845"/>
      <c r="AE329" s="845"/>
      <c r="AF329" s="845"/>
      <c r="AG329" s="845"/>
      <c r="AH329" s="845"/>
      <c r="AI329" s="1029"/>
      <c r="AJ329" s="1029"/>
      <c r="AK329" s="437" t="s">
        <v>925</v>
      </c>
      <c r="AL329" s="345"/>
      <c r="AM329" s="992" t="str">
        <f>Sprachen!H$211</f>
        <v xml:space="preserve">Tetto
</v>
      </c>
      <c r="AN329" s="845"/>
      <c r="AO329" s="845"/>
      <c r="AP329" s="845"/>
      <c r="AQ329" s="845"/>
      <c r="AR329" s="1029"/>
      <c r="AS329" s="1029"/>
      <c r="AT329" s="437" t="s">
        <v>925</v>
      </c>
      <c r="AU329" s="25"/>
    </row>
    <row r="330" spans="2:50" ht="18" hidden="1" customHeight="1" x14ac:dyDescent="0.2">
      <c r="B330" s="444" t="str">
        <f>Sprachen!H$174</f>
        <v>Dati sugli impianti</v>
      </c>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c r="AS330" s="344"/>
      <c r="AT330" s="344"/>
      <c r="AU330" s="350"/>
    </row>
    <row r="331" spans="2:50" ht="25.5" hidden="1" customHeight="1" x14ac:dyDescent="0.2">
      <c r="B331" s="445" t="str">
        <f>Sprachen!H$175</f>
        <v>N°</v>
      </c>
      <c r="C331" s="645" t="str">
        <f>Sprachen!H$192</f>
        <v>Impianto</v>
      </c>
      <c r="D331" s="344"/>
      <c r="E331" s="344"/>
      <c r="F331" s="344"/>
      <c r="G331" s="344"/>
      <c r="H331" s="344"/>
      <c r="I331" s="344"/>
      <c r="J331" s="344"/>
      <c r="K331" s="344"/>
      <c r="L331" s="344"/>
      <c r="M331" s="344"/>
      <c r="N331" s="350"/>
      <c r="O331" s="977" t="str">
        <f>Sprachen!H$196</f>
        <v>Dati tecnici</v>
      </c>
      <c r="P331" s="896"/>
      <c r="Q331" s="896"/>
      <c r="R331" s="896"/>
      <c r="S331" s="896"/>
      <c r="T331" s="896"/>
      <c r="U331" s="896"/>
      <c r="V331" s="896"/>
      <c r="W331" s="896"/>
      <c r="X331" s="896"/>
      <c r="Y331" s="896"/>
      <c r="Z331" s="978"/>
      <c r="AA331" s="979" t="str">
        <f>Sprachen!H$204</f>
        <v>Potenza [kW]</v>
      </c>
      <c r="AB331" s="980"/>
      <c r="AC331" s="981"/>
      <c r="AD331" s="979" t="str">
        <f>Sprachen!H$206</f>
        <v>Ore di funzion. 
[h/a]</v>
      </c>
      <c r="AE331" s="980"/>
      <c r="AF331" s="982"/>
      <c r="AG331" s="979" t="str">
        <f>Sprachen!H$207</f>
        <v>RdC</v>
      </c>
      <c r="AH331" s="980"/>
      <c r="AI331" s="983"/>
      <c r="AJ331" s="984" t="str">
        <f>Sprachen!H$209</f>
        <v>Anno di costruzione</v>
      </c>
      <c r="AK331" s="980"/>
      <c r="AL331" s="985"/>
      <c r="AM331" s="986" t="str">
        <f>Sprachen!H$210</f>
        <v>Stato</v>
      </c>
      <c r="AN331" s="987"/>
      <c r="AO331" s="988"/>
      <c r="AP331" s="989" t="str">
        <f>Sprachen!H$212</f>
        <v>Obbligo di 
risanam.</v>
      </c>
      <c r="AQ331" s="990"/>
      <c r="AR331" s="991"/>
      <c r="AS331" s="984" t="str">
        <f>Sprachen!H$215</f>
        <v>Schema (allegato)</v>
      </c>
      <c r="AT331" s="982"/>
      <c r="AU331" s="983"/>
    </row>
    <row r="332" spans="2:50" ht="13.5" hidden="1" customHeight="1" x14ac:dyDescent="0.2">
      <c r="B332" s="446" t="str">
        <f>Sprachen!H$176</f>
        <v>B.9  Impianti di produzione di energia</v>
      </c>
      <c r="C332" s="447"/>
      <c r="D332" s="347"/>
      <c r="E332" s="347"/>
      <c r="F332" s="347"/>
      <c r="G332" s="347"/>
      <c r="H332" s="347"/>
      <c r="I332" s="347"/>
      <c r="J332" s="347"/>
      <c r="K332" s="347"/>
      <c r="L332" s="347"/>
      <c r="M332" s="347"/>
      <c r="N332" s="22"/>
      <c r="O332" s="21"/>
      <c r="P332" s="348"/>
      <c r="Q332" s="348"/>
      <c r="R332" s="348"/>
      <c r="S332" s="348"/>
      <c r="T332" s="348"/>
      <c r="U332" s="348"/>
      <c r="V332" s="348"/>
      <c r="W332" s="348"/>
      <c r="X332" s="348"/>
      <c r="Y332" s="348"/>
      <c r="Z332" s="348"/>
      <c r="AA332" s="996"/>
      <c r="AB332" s="997"/>
      <c r="AC332" s="998"/>
      <c r="AD332" s="999"/>
      <c r="AE332" s="1000"/>
      <c r="AF332" s="966"/>
      <c r="AG332" s="650"/>
      <c r="AH332" s="649"/>
      <c r="AI332" s="651"/>
      <c r="AJ332" s="1001"/>
      <c r="AK332" s="1002"/>
      <c r="AL332" s="969"/>
      <c r="AM332" s="1003"/>
      <c r="AN332" s="966"/>
      <c r="AO332" s="971"/>
      <c r="AP332" s="970"/>
      <c r="AQ332" s="852"/>
      <c r="AR332" s="1004"/>
      <c r="AS332" s="967"/>
      <c r="AT332" s="966"/>
      <c r="AU332" s="1149"/>
    </row>
    <row r="333" spans="2:50" ht="13.5" hidden="1" customHeight="1" x14ac:dyDescent="0.2">
      <c r="B333" s="2"/>
      <c r="C333" s="995"/>
      <c r="D333" s="850"/>
      <c r="E333" s="850"/>
      <c r="F333" s="850"/>
      <c r="G333" s="850"/>
      <c r="H333" s="850"/>
      <c r="I333" s="850"/>
      <c r="J333" s="850"/>
      <c r="K333" s="850"/>
      <c r="L333" s="850"/>
      <c r="M333" s="850"/>
      <c r="N333" s="871"/>
      <c r="O333" s="917"/>
      <c r="P333" s="850"/>
      <c r="Q333" s="850"/>
      <c r="R333" s="850"/>
      <c r="S333" s="850"/>
      <c r="T333" s="850"/>
      <c r="U333" s="850"/>
      <c r="V333" s="850"/>
      <c r="W333" s="850"/>
      <c r="X333" s="850"/>
      <c r="Y333" s="850"/>
      <c r="Z333" s="918"/>
      <c r="AA333" s="919"/>
      <c r="AB333" s="920"/>
      <c r="AC333" s="921"/>
      <c r="AD333" s="922"/>
      <c r="AE333" s="923"/>
      <c r="AF333" s="924"/>
      <c r="AG333" s="925"/>
      <c r="AH333" s="926"/>
      <c r="AI333" s="927"/>
      <c r="AJ333" s="928"/>
      <c r="AK333" s="929"/>
      <c r="AL333" s="930"/>
      <c r="AM333" s="931"/>
      <c r="AN333" s="932"/>
      <c r="AO333" s="933"/>
      <c r="AP333" s="931"/>
      <c r="AQ333" s="934"/>
      <c r="AR333" s="935"/>
      <c r="AS333" s="1145"/>
      <c r="AT333" s="1146"/>
      <c r="AU333" s="1147"/>
    </row>
    <row r="334" spans="2:50" ht="13.5" hidden="1" customHeight="1" x14ac:dyDescent="0.2">
      <c r="B334" s="2"/>
      <c r="C334" s="995"/>
      <c r="D334" s="850"/>
      <c r="E334" s="850"/>
      <c r="F334" s="850"/>
      <c r="G334" s="850"/>
      <c r="H334" s="850"/>
      <c r="I334" s="850"/>
      <c r="J334" s="850"/>
      <c r="K334" s="850"/>
      <c r="L334" s="850"/>
      <c r="M334" s="850"/>
      <c r="N334" s="871"/>
      <c r="O334" s="917"/>
      <c r="P334" s="850"/>
      <c r="Q334" s="850"/>
      <c r="R334" s="850"/>
      <c r="S334" s="850"/>
      <c r="T334" s="850"/>
      <c r="U334" s="850"/>
      <c r="V334" s="850"/>
      <c r="W334" s="850"/>
      <c r="X334" s="850"/>
      <c r="Y334" s="850"/>
      <c r="Z334" s="918"/>
      <c r="AA334" s="919"/>
      <c r="AB334" s="920"/>
      <c r="AC334" s="921"/>
      <c r="AD334" s="922"/>
      <c r="AE334" s="923"/>
      <c r="AF334" s="924"/>
      <c r="AG334" s="925"/>
      <c r="AH334" s="926"/>
      <c r="AI334" s="927"/>
      <c r="AJ334" s="928"/>
      <c r="AK334" s="929"/>
      <c r="AL334" s="930"/>
      <c r="AM334" s="931"/>
      <c r="AN334" s="932"/>
      <c r="AO334" s="933"/>
      <c r="AP334" s="931"/>
      <c r="AQ334" s="934"/>
      <c r="AR334" s="935"/>
      <c r="AS334" s="1145"/>
      <c r="AT334" s="1146"/>
      <c r="AU334" s="1147"/>
    </row>
    <row r="335" spans="2:50" ht="13.5" hidden="1" customHeight="1" x14ac:dyDescent="0.2">
      <c r="B335" s="2"/>
      <c r="C335" s="995"/>
      <c r="D335" s="850"/>
      <c r="E335" s="850"/>
      <c r="F335" s="850"/>
      <c r="G335" s="850"/>
      <c r="H335" s="850"/>
      <c r="I335" s="850"/>
      <c r="J335" s="850"/>
      <c r="K335" s="850"/>
      <c r="L335" s="850"/>
      <c r="M335" s="850"/>
      <c r="N335" s="871"/>
      <c r="O335" s="917"/>
      <c r="P335" s="850"/>
      <c r="Q335" s="850"/>
      <c r="R335" s="850"/>
      <c r="S335" s="850"/>
      <c r="T335" s="850"/>
      <c r="U335" s="850"/>
      <c r="V335" s="850"/>
      <c r="W335" s="850"/>
      <c r="X335" s="850"/>
      <c r="Y335" s="850"/>
      <c r="Z335" s="918"/>
      <c r="AA335" s="919"/>
      <c r="AB335" s="920"/>
      <c r="AC335" s="921"/>
      <c r="AD335" s="922"/>
      <c r="AE335" s="923"/>
      <c r="AF335" s="924"/>
      <c r="AG335" s="925"/>
      <c r="AH335" s="926"/>
      <c r="AI335" s="927"/>
      <c r="AJ335" s="928"/>
      <c r="AK335" s="929"/>
      <c r="AL335" s="930"/>
      <c r="AM335" s="931"/>
      <c r="AN335" s="932"/>
      <c r="AO335" s="933"/>
      <c r="AP335" s="931"/>
      <c r="AQ335" s="934"/>
      <c r="AR335" s="935"/>
      <c r="AS335" s="1145"/>
      <c r="AT335" s="1146"/>
      <c r="AU335" s="1147"/>
    </row>
    <row r="336" spans="2:50" ht="13.5" hidden="1" customHeight="1" x14ac:dyDescent="0.2">
      <c r="B336" s="2"/>
      <c r="C336" s="995"/>
      <c r="D336" s="850"/>
      <c r="E336" s="850"/>
      <c r="F336" s="850"/>
      <c r="G336" s="850"/>
      <c r="H336" s="850"/>
      <c r="I336" s="850"/>
      <c r="J336" s="850"/>
      <c r="K336" s="850"/>
      <c r="L336" s="850"/>
      <c r="M336" s="850"/>
      <c r="N336" s="871"/>
      <c r="O336" s="917"/>
      <c r="P336" s="850"/>
      <c r="Q336" s="850"/>
      <c r="R336" s="850"/>
      <c r="S336" s="850"/>
      <c r="T336" s="850"/>
      <c r="U336" s="850"/>
      <c r="V336" s="850"/>
      <c r="W336" s="850"/>
      <c r="X336" s="850"/>
      <c r="Y336" s="850"/>
      <c r="Z336" s="918"/>
      <c r="AA336" s="919"/>
      <c r="AB336" s="920"/>
      <c r="AC336" s="921"/>
      <c r="AD336" s="922"/>
      <c r="AE336" s="923"/>
      <c r="AF336" s="924"/>
      <c r="AG336" s="925"/>
      <c r="AH336" s="926"/>
      <c r="AI336" s="927"/>
      <c r="AJ336" s="928"/>
      <c r="AK336" s="929"/>
      <c r="AL336" s="930"/>
      <c r="AM336" s="931"/>
      <c r="AN336" s="932"/>
      <c r="AO336" s="933"/>
      <c r="AP336" s="931"/>
      <c r="AQ336" s="934"/>
      <c r="AR336" s="935"/>
      <c r="AS336" s="1145"/>
      <c r="AT336" s="1146"/>
      <c r="AU336" s="1147"/>
    </row>
    <row r="337" spans="2:47" ht="13.5" hidden="1" customHeight="1" x14ac:dyDescent="0.2">
      <c r="B337" s="2"/>
      <c r="C337" s="995"/>
      <c r="D337" s="850"/>
      <c r="E337" s="850"/>
      <c r="F337" s="850"/>
      <c r="G337" s="850"/>
      <c r="H337" s="850"/>
      <c r="I337" s="850"/>
      <c r="J337" s="850"/>
      <c r="K337" s="850"/>
      <c r="L337" s="850"/>
      <c r="M337" s="850"/>
      <c r="N337" s="871"/>
      <c r="O337" s="917"/>
      <c r="P337" s="850"/>
      <c r="Q337" s="850"/>
      <c r="R337" s="850"/>
      <c r="S337" s="850"/>
      <c r="T337" s="850"/>
      <c r="U337" s="850"/>
      <c r="V337" s="850"/>
      <c r="W337" s="850"/>
      <c r="X337" s="850"/>
      <c r="Y337" s="850"/>
      <c r="Z337" s="918"/>
      <c r="AA337" s="919"/>
      <c r="AB337" s="920"/>
      <c r="AC337" s="921"/>
      <c r="AD337" s="922"/>
      <c r="AE337" s="923"/>
      <c r="AF337" s="924"/>
      <c r="AG337" s="925"/>
      <c r="AH337" s="926"/>
      <c r="AI337" s="927"/>
      <c r="AJ337" s="928"/>
      <c r="AK337" s="929"/>
      <c r="AL337" s="930"/>
      <c r="AM337" s="931"/>
      <c r="AN337" s="932"/>
      <c r="AO337" s="933"/>
      <c r="AP337" s="931"/>
      <c r="AQ337" s="934"/>
      <c r="AR337" s="935"/>
      <c r="AS337" s="1145"/>
      <c r="AT337" s="1146"/>
      <c r="AU337" s="1147"/>
    </row>
    <row r="338" spans="2:47" ht="13.5" hidden="1" customHeight="1" x14ac:dyDescent="0.2">
      <c r="B338" s="2"/>
      <c r="C338" s="995"/>
      <c r="D338" s="850"/>
      <c r="E338" s="850"/>
      <c r="F338" s="850"/>
      <c r="G338" s="850"/>
      <c r="H338" s="850"/>
      <c r="I338" s="850"/>
      <c r="J338" s="850"/>
      <c r="K338" s="850"/>
      <c r="L338" s="850"/>
      <c r="M338" s="850"/>
      <c r="N338" s="871"/>
      <c r="O338" s="917"/>
      <c r="P338" s="850"/>
      <c r="Q338" s="850"/>
      <c r="R338" s="850"/>
      <c r="S338" s="850"/>
      <c r="T338" s="850"/>
      <c r="U338" s="850"/>
      <c r="V338" s="850"/>
      <c r="W338" s="850"/>
      <c r="X338" s="850"/>
      <c r="Y338" s="850"/>
      <c r="Z338" s="918"/>
      <c r="AA338" s="919"/>
      <c r="AB338" s="920"/>
      <c r="AC338" s="921"/>
      <c r="AD338" s="922"/>
      <c r="AE338" s="923"/>
      <c r="AF338" s="924"/>
      <c r="AG338" s="925"/>
      <c r="AH338" s="926"/>
      <c r="AI338" s="927"/>
      <c r="AJ338" s="928"/>
      <c r="AK338" s="929"/>
      <c r="AL338" s="930"/>
      <c r="AM338" s="931"/>
      <c r="AN338" s="932"/>
      <c r="AO338" s="933"/>
      <c r="AP338" s="931"/>
      <c r="AQ338" s="934"/>
      <c r="AR338" s="935"/>
      <c r="AS338" s="1145"/>
      <c r="AT338" s="1146"/>
      <c r="AU338" s="1147"/>
    </row>
    <row r="339" spans="2:47" ht="4.5" hidden="1" customHeight="1" x14ac:dyDescent="0.2">
      <c r="B339" s="24"/>
      <c r="C339" s="349"/>
      <c r="D339" s="349"/>
      <c r="E339" s="349"/>
      <c r="F339" s="349"/>
      <c r="G339" s="349"/>
      <c r="H339" s="349"/>
      <c r="I339" s="349"/>
      <c r="J339" s="349"/>
      <c r="K339" s="349"/>
      <c r="L339" s="349"/>
      <c r="M339" s="349"/>
      <c r="N339" s="642"/>
      <c r="O339" s="24"/>
      <c r="P339" s="349"/>
      <c r="Q339" s="349"/>
      <c r="R339" s="349"/>
      <c r="S339" s="349"/>
      <c r="T339" s="349"/>
      <c r="U339" s="349"/>
      <c r="V339" s="349"/>
      <c r="W339" s="349"/>
      <c r="X339" s="349"/>
      <c r="Y339" s="349"/>
      <c r="Z339" s="349"/>
      <c r="AA339" s="366"/>
      <c r="AB339" s="349"/>
      <c r="AC339" s="364"/>
      <c r="AD339" s="972"/>
      <c r="AE339" s="973"/>
      <c r="AF339" s="974"/>
      <c r="AG339" s="366"/>
      <c r="AH339" s="349"/>
      <c r="AI339" s="642"/>
      <c r="AJ339" s="959"/>
      <c r="AK339" s="960"/>
      <c r="AL339" s="961"/>
      <c r="AM339" s="975"/>
      <c r="AN339" s="974"/>
      <c r="AO339" s="976"/>
      <c r="AP339" s="653"/>
      <c r="AQ339" s="349"/>
      <c r="AR339" s="642"/>
      <c r="AS339" s="959"/>
      <c r="AT339" s="974"/>
      <c r="AU339" s="1148"/>
    </row>
    <row r="340" spans="2:47" ht="13.5" hidden="1" customHeight="1" x14ac:dyDescent="0.2">
      <c r="B340" s="446" t="str">
        <f>Sprachen!H$177</f>
        <v>B.10  Consumatori di energia tecnica impiantistica</v>
      </c>
      <c r="C340" s="448"/>
      <c r="D340" s="347"/>
      <c r="E340" s="347"/>
      <c r="F340" s="347"/>
      <c r="G340" s="347"/>
      <c r="H340" s="347"/>
      <c r="I340" s="347"/>
      <c r="J340" s="347"/>
      <c r="K340" s="347"/>
      <c r="L340" s="347"/>
      <c r="M340" s="347"/>
      <c r="N340" s="22"/>
      <c r="O340" s="21"/>
      <c r="P340" s="348"/>
      <c r="Q340" s="348"/>
      <c r="R340" s="348"/>
      <c r="S340" s="348"/>
      <c r="T340" s="348"/>
      <c r="U340" s="348"/>
      <c r="V340" s="348"/>
      <c r="W340" s="348"/>
      <c r="X340" s="348"/>
      <c r="Y340" s="348"/>
      <c r="Z340" s="348"/>
      <c r="AA340" s="365"/>
      <c r="AB340" s="348"/>
      <c r="AC340" s="363"/>
      <c r="AD340" s="964"/>
      <c r="AE340" s="965"/>
      <c r="AF340" s="966"/>
      <c r="AG340" s="365"/>
      <c r="AH340" s="348"/>
      <c r="AI340" s="643"/>
      <c r="AJ340" s="967"/>
      <c r="AK340" s="968"/>
      <c r="AL340" s="969"/>
      <c r="AM340" s="970"/>
      <c r="AN340" s="966"/>
      <c r="AO340" s="971"/>
      <c r="AP340" s="662"/>
      <c r="AQ340" s="348"/>
      <c r="AR340" s="643"/>
      <c r="AS340" s="967"/>
      <c r="AT340" s="966"/>
      <c r="AU340" s="1149"/>
    </row>
    <row r="341" spans="2:47" ht="13.5" hidden="1" customHeight="1" x14ac:dyDescent="0.2">
      <c r="B341" s="2"/>
      <c r="C341" s="995"/>
      <c r="D341" s="850"/>
      <c r="E341" s="850"/>
      <c r="F341" s="850"/>
      <c r="G341" s="850"/>
      <c r="H341" s="850"/>
      <c r="I341" s="850"/>
      <c r="J341" s="850"/>
      <c r="K341" s="850"/>
      <c r="L341" s="850"/>
      <c r="M341" s="850"/>
      <c r="N341" s="871"/>
      <c r="O341" s="917"/>
      <c r="P341" s="850"/>
      <c r="Q341" s="850"/>
      <c r="R341" s="850"/>
      <c r="S341" s="850"/>
      <c r="T341" s="850"/>
      <c r="U341" s="850"/>
      <c r="V341" s="850"/>
      <c r="W341" s="850"/>
      <c r="X341" s="850"/>
      <c r="Y341" s="850"/>
      <c r="Z341" s="918"/>
      <c r="AA341" s="919"/>
      <c r="AB341" s="920"/>
      <c r="AC341" s="921"/>
      <c r="AD341" s="922"/>
      <c r="AE341" s="923"/>
      <c r="AF341" s="924"/>
      <c r="AG341" s="925"/>
      <c r="AH341" s="926"/>
      <c r="AI341" s="927"/>
      <c r="AJ341" s="928"/>
      <c r="AK341" s="929"/>
      <c r="AL341" s="930"/>
      <c r="AM341" s="931"/>
      <c r="AN341" s="932"/>
      <c r="AO341" s="933"/>
      <c r="AP341" s="931"/>
      <c r="AQ341" s="934"/>
      <c r="AR341" s="935"/>
      <c r="AS341" s="1145"/>
      <c r="AT341" s="1146"/>
      <c r="AU341" s="1147"/>
    </row>
    <row r="342" spans="2:47" ht="13.5" hidden="1" customHeight="1" x14ac:dyDescent="0.2">
      <c r="B342" s="2"/>
      <c r="C342" s="995"/>
      <c r="D342" s="850"/>
      <c r="E342" s="850"/>
      <c r="F342" s="850"/>
      <c r="G342" s="850"/>
      <c r="H342" s="850"/>
      <c r="I342" s="850"/>
      <c r="J342" s="850"/>
      <c r="K342" s="850"/>
      <c r="L342" s="850"/>
      <c r="M342" s="850"/>
      <c r="N342" s="871"/>
      <c r="O342" s="917"/>
      <c r="P342" s="850"/>
      <c r="Q342" s="850"/>
      <c r="R342" s="850"/>
      <c r="S342" s="850"/>
      <c r="T342" s="850"/>
      <c r="U342" s="850"/>
      <c r="V342" s="850"/>
      <c r="W342" s="850"/>
      <c r="X342" s="850"/>
      <c r="Y342" s="850"/>
      <c r="Z342" s="918"/>
      <c r="AA342" s="919"/>
      <c r="AB342" s="920"/>
      <c r="AC342" s="921"/>
      <c r="AD342" s="922"/>
      <c r="AE342" s="923"/>
      <c r="AF342" s="924"/>
      <c r="AG342" s="925"/>
      <c r="AH342" s="926"/>
      <c r="AI342" s="927"/>
      <c r="AJ342" s="928"/>
      <c r="AK342" s="929"/>
      <c r="AL342" s="930"/>
      <c r="AM342" s="931"/>
      <c r="AN342" s="932"/>
      <c r="AO342" s="933"/>
      <c r="AP342" s="931"/>
      <c r="AQ342" s="934"/>
      <c r="AR342" s="935"/>
      <c r="AS342" s="1145"/>
      <c r="AT342" s="1146"/>
      <c r="AU342" s="1147"/>
    </row>
    <row r="343" spans="2:47" ht="13.5" hidden="1" customHeight="1" x14ac:dyDescent="0.2">
      <c r="B343" s="2"/>
      <c r="C343" s="995"/>
      <c r="D343" s="850"/>
      <c r="E343" s="850"/>
      <c r="F343" s="850"/>
      <c r="G343" s="850"/>
      <c r="H343" s="850"/>
      <c r="I343" s="850"/>
      <c r="J343" s="850"/>
      <c r="K343" s="850"/>
      <c r="L343" s="850"/>
      <c r="M343" s="850"/>
      <c r="N343" s="871"/>
      <c r="O343" s="917"/>
      <c r="P343" s="850"/>
      <c r="Q343" s="850"/>
      <c r="R343" s="850"/>
      <c r="S343" s="850"/>
      <c r="T343" s="850"/>
      <c r="U343" s="850"/>
      <c r="V343" s="850"/>
      <c r="W343" s="850"/>
      <c r="X343" s="850"/>
      <c r="Y343" s="850"/>
      <c r="Z343" s="918"/>
      <c r="AA343" s="919"/>
      <c r="AB343" s="920"/>
      <c r="AC343" s="921"/>
      <c r="AD343" s="922"/>
      <c r="AE343" s="923"/>
      <c r="AF343" s="924"/>
      <c r="AG343" s="925"/>
      <c r="AH343" s="926"/>
      <c r="AI343" s="927"/>
      <c r="AJ343" s="928"/>
      <c r="AK343" s="929"/>
      <c r="AL343" s="930"/>
      <c r="AM343" s="931"/>
      <c r="AN343" s="932"/>
      <c r="AO343" s="933"/>
      <c r="AP343" s="931"/>
      <c r="AQ343" s="934"/>
      <c r="AR343" s="935"/>
      <c r="AS343" s="1145"/>
      <c r="AT343" s="1146"/>
      <c r="AU343" s="1147"/>
    </row>
    <row r="344" spans="2:47" ht="13.5" hidden="1" customHeight="1" x14ac:dyDescent="0.2">
      <c r="B344" s="2"/>
      <c r="C344" s="995"/>
      <c r="D344" s="850"/>
      <c r="E344" s="850"/>
      <c r="F344" s="850"/>
      <c r="G344" s="850"/>
      <c r="H344" s="850"/>
      <c r="I344" s="850"/>
      <c r="J344" s="850"/>
      <c r="K344" s="850"/>
      <c r="L344" s="850"/>
      <c r="M344" s="850"/>
      <c r="N344" s="871"/>
      <c r="O344" s="917"/>
      <c r="P344" s="850"/>
      <c r="Q344" s="850"/>
      <c r="R344" s="850"/>
      <c r="S344" s="850"/>
      <c r="T344" s="850"/>
      <c r="U344" s="850"/>
      <c r="V344" s="850"/>
      <c r="W344" s="850"/>
      <c r="X344" s="850"/>
      <c r="Y344" s="850"/>
      <c r="Z344" s="918"/>
      <c r="AA344" s="919"/>
      <c r="AB344" s="920"/>
      <c r="AC344" s="921"/>
      <c r="AD344" s="922"/>
      <c r="AE344" s="923"/>
      <c r="AF344" s="924"/>
      <c r="AG344" s="925"/>
      <c r="AH344" s="926"/>
      <c r="AI344" s="927"/>
      <c r="AJ344" s="928"/>
      <c r="AK344" s="929"/>
      <c r="AL344" s="930"/>
      <c r="AM344" s="931"/>
      <c r="AN344" s="932"/>
      <c r="AO344" s="933"/>
      <c r="AP344" s="931"/>
      <c r="AQ344" s="934"/>
      <c r="AR344" s="935"/>
      <c r="AS344" s="1145"/>
      <c r="AT344" s="1146"/>
      <c r="AU344" s="1147"/>
    </row>
    <row r="345" spans="2:47" ht="13.5" hidden="1" customHeight="1" x14ac:dyDescent="0.2">
      <c r="B345" s="2"/>
      <c r="C345" s="995"/>
      <c r="D345" s="850"/>
      <c r="E345" s="850"/>
      <c r="F345" s="850"/>
      <c r="G345" s="850"/>
      <c r="H345" s="850"/>
      <c r="I345" s="850"/>
      <c r="J345" s="850"/>
      <c r="K345" s="850"/>
      <c r="L345" s="850"/>
      <c r="M345" s="850"/>
      <c r="N345" s="871"/>
      <c r="O345" s="917"/>
      <c r="P345" s="850"/>
      <c r="Q345" s="850"/>
      <c r="R345" s="850"/>
      <c r="S345" s="850"/>
      <c r="T345" s="850"/>
      <c r="U345" s="850"/>
      <c r="V345" s="850"/>
      <c r="W345" s="850"/>
      <c r="X345" s="850"/>
      <c r="Y345" s="850"/>
      <c r="Z345" s="918"/>
      <c r="AA345" s="919"/>
      <c r="AB345" s="920"/>
      <c r="AC345" s="921"/>
      <c r="AD345" s="922"/>
      <c r="AE345" s="923"/>
      <c r="AF345" s="924"/>
      <c r="AG345" s="925"/>
      <c r="AH345" s="926"/>
      <c r="AI345" s="927"/>
      <c r="AJ345" s="928"/>
      <c r="AK345" s="929"/>
      <c r="AL345" s="930"/>
      <c r="AM345" s="931"/>
      <c r="AN345" s="932"/>
      <c r="AO345" s="933"/>
      <c r="AP345" s="931"/>
      <c r="AQ345" s="934"/>
      <c r="AR345" s="935"/>
      <c r="AS345" s="1145"/>
      <c r="AT345" s="1146"/>
      <c r="AU345" s="1147"/>
    </row>
    <row r="346" spans="2:47" ht="13.5" hidden="1" customHeight="1" x14ac:dyDescent="0.2">
      <c r="B346" s="2"/>
      <c r="C346" s="995"/>
      <c r="D346" s="850"/>
      <c r="E346" s="850"/>
      <c r="F346" s="850"/>
      <c r="G346" s="850"/>
      <c r="H346" s="850"/>
      <c r="I346" s="850"/>
      <c r="J346" s="850"/>
      <c r="K346" s="850"/>
      <c r="L346" s="850"/>
      <c r="M346" s="850"/>
      <c r="N346" s="871"/>
      <c r="O346" s="917"/>
      <c r="P346" s="850"/>
      <c r="Q346" s="850"/>
      <c r="R346" s="850"/>
      <c r="S346" s="850"/>
      <c r="T346" s="850"/>
      <c r="U346" s="850"/>
      <c r="V346" s="850"/>
      <c r="W346" s="850"/>
      <c r="X346" s="850"/>
      <c r="Y346" s="850"/>
      <c r="Z346" s="918"/>
      <c r="AA346" s="919"/>
      <c r="AB346" s="920"/>
      <c r="AC346" s="921"/>
      <c r="AD346" s="922"/>
      <c r="AE346" s="923"/>
      <c r="AF346" s="924"/>
      <c r="AG346" s="925"/>
      <c r="AH346" s="926"/>
      <c r="AI346" s="927"/>
      <c r="AJ346" s="928"/>
      <c r="AK346" s="929"/>
      <c r="AL346" s="930"/>
      <c r="AM346" s="931"/>
      <c r="AN346" s="932"/>
      <c r="AO346" s="933"/>
      <c r="AP346" s="931"/>
      <c r="AQ346" s="934"/>
      <c r="AR346" s="935"/>
      <c r="AS346" s="1145"/>
      <c r="AT346" s="1146"/>
      <c r="AU346" s="1147"/>
    </row>
    <row r="347" spans="2:47" ht="13.5" hidden="1" customHeight="1" x14ac:dyDescent="0.2">
      <c r="B347" s="2"/>
      <c r="C347" s="995"/>
      <c r="D347" s="850"/>
      <c r="E347" s="850"/>
      <c r="F347" s="850"/>
      <c r="G347" s="850"/>
      <c r="H347" s="850"/>
      <c r="I347" s="850"/>
      <c r="J347" s="850"/>
      <c r="K347" s="850"/>
      <c r="L347" s="850"/>
      <c r="M347" s="850"/>
      <c r="N347" s="871"/>
      <c r="O347" s="917"/>
      <c r="P347" s="850"/>
      <c r="Q347" s="850"/>
      <c r="R347" s="850"/>
      <c r="S347" s="850"/>
      <c r="T347" s="850"/>
      <c r="U347" s="850"/>
      <c r="V347" s="850"/>
      <c r="W347" s="850"/>
      <c r="X347" s="850"/>
      <c r="Y347" s="850"/>
      <c r="Z347" s="918"/>
      <c r="AA347" s="919"/>
      <c r="AB347" s="920"/>
      <c r="AC347" s="921"/>
      <c r="AD347" s="922"/>
      <c r="AE347" s="923"/>
      <c r="AF347" s="924"/>
      <c r="AG347" s="925"/>
      <c r="AH347" s="926"/>
      <c r="AI347" s="927"/>
      <c r="AJ347" s="928"/>
      <c r="AK347" s="929"/>
      <c r="AL347" s="930"/>
      <c r="AM347" s="931"/>
      <c r="AN347" s="932"/>
      <c r="AO347" s="933"/>
      <c r="AP347" s="931"/>
      <c r="AQ347" s="934"/>
      <c r="AR347" s="935"/>
      <c r="AS347" s="1145"/>
      <c r="AT347" s="1146"/>
      <c r="AU347" s="1147"/>
    </row>
    <row r="348" spans="2:47" ht="13.5" hidden="1" customHeight="1" x14ac:dyDescent="0.2">
      <c r="B348" s="2"/>
      <c r="C348" s="995"/>
      <c r="D348" s="850"/>
      <c r="E348" s="850"/>
      <c r="F348" s="850"/>
      <c r="G348" s="850"/>
      <c r="H348" s="850"/>
      <c r="I348" s="850"/>
      <c r="J348" s="850"/>
      <c r="K348" s="850"/>
      <c r="L348" s="850"/>
      <c r="M348" s="850"/>
      <c r="N348" s="871"/>
      <c r="O348" s="917"/>
      <c r="P348" s="850"/>
      <c r="Q348" s="850"/>
      <c r="R348" s="850"/>
      <c r="S348" s="850"/>
      <c r="T348" s="850"/>
      <c r="U348" s="850"/>
      <c r="V348" s="850"/>
      <c r="W348" s="850"/>
      <c r="X348" s="850"/>
      <c r="Y348" s="850"/>
      <c r="Z348" s="918"/>
      <c r="AA348" s="919"/>
      <c r="AB348" s="920"/>
      <c r="AC348" s="921"/>
      <c r="AD348" s="922"/>
      <c r="AE348" s="923"/>
      <c r="AF348" s="924"/>
      <c r="AG348" s="925"/>
      <c r="AH348" s="926"/>
      <c r="AI348" s="927"/>
      <c r="AJ348" s="928"/>
      <c r="AK348" s="929"/>
      <c r="AL348" s="930"/>
      <c r="AM348" s="931"/>
      <c r="AN348" s="932"/>
      <c r="AO348" s="933"/>
      <c r="AP348" s="931"/>
      <c r="AQ348" s="934"/>
      <c r="AR348" s="935"/>
      <c r="AS348" s="1145"/>
      <c r="AT348" s="1146"/>
      <c r="AU348" s="1147"/>
    </row>
    <row r="349" spans="2:47" ht="13.5" hidden="1" customHeight="1" x14ac:dyDescent="0.2">
      <c r="B349" s="2"/>
      <c r="C349" s="995"/>
      <c r="D349" s="850"/>
      <c r="E349" s="850"/>
      <c r="F349" s="850"/>
      <c r="G349" s="850"/>
      <c r="H349" s="850"/>
      <c r="I349" s="850"/>
      <c r="J349" s="850"/>
      <c r="K349" s="850"/>
      <c r="L349" s="850"/>
      <c r="M349" s="850"/>
      <c r="N349" s="871"/>
      <c r="O349" s="917"/>
      <c r="P349" s="850"/>
      <c r="Q349" s="850"/>
      <c r="R349" s="850"/>
      <c r="S349" s="850"/>
      <c r="T349" s="850"/>
      <c r="U349" s="850"/>
      <c r="V349" s="850"/>
      <c r="W349" s="850"/>
      <c r="X349" s="850"/>
      <c r="Y349" s="850"/>
      <c r="Z349" s="918"/>
      <c r="AA349" s="919"/>
      <c r="AB349" s="920"/>
      <c r="AC349" s="921"/>
      <c r="AD349" s="922"/>
      <c r="AE349" s="923"/>
      <c r="AF349" s="924"/>
      <c r="AG349" s="925"/>
      <c r="AH349" s="926"/>
      <c r="AI349" s="927"/>
      <c r="AJ349" s="928"/>
      <c r="AK349" s="929"/>
      <c r="AL349" s="930"/>
      <c r="AM349" s="931"/>
      <c r="AN349" s="932"/>
      <c r="AO349" s="933"/>
      <c r="AP349" s="931"/>
      <c r="AQ349" s="934"/>
      <c r="AR349" s="935"/>
      <c r="AS349" s="1145"/>
      <c r="AT349" s="1146"/>
      <c r="AU349" s="1147"/>
    </row>
    <row r="350" spans="2:47" ht="3.75" hidden="1" customHeight="1" x14ac:dyDescent="0.2">
      <c r="B350" s="37"/>
      <c r="C350" s="653"/>
      <c r="D350" s="349"/>
      <c r="E350" s="349"/>
      <c r="F350" s="349"/>
      <c r="G350" s="349"/>
      <c r="H350" s="349"/>
      <c r="I350" s="349"/>
      <c r="J350" s="349"/>
      <c r="K350" s="349"/>
      <c r="L350" s="349"/>
      <c r="M350" s="349"/>
      <c r="N350" s="642"/>
      <c r="O350" s="24"/>
      <c r="P350" s="349"/>
      <c r="Q350" s="349"/>
      <c r="R350" s="349"/>
      <c r="S350" s="349"/>
      <c r="T350" s="349"/>
      <c r="U350" s="349"/>
      <c r="V350" s="349"/>
      <c r="W350" s="349"/>
      <c r="X350" s="349"/>
      <c r="Y350" s="349"/>
      <c r="Z350" s="349"/>
      <c r="AA350" s="366"/>
      <c r="AB350" s="349"/>
      <c r="AC350" s="364"/>
      <c r="AD350" s="956"/>
      <c r="AE350" s="957"/>
      <c r="AF350" s="958"/>
      <c r="AG350" s="652"/>
      <c r="AH350" s="644"/>
      <c r="AI350" s="641"/>
      <c r="AJ350" s="959"/>
      <c r="AK350" s="960"/>
      <c r="AL350" s="961"/>
      <c r="AM350" s="962"/>
      <c r="AN350" s="958"/>
      <c r="AO350" s="963"/>
      <c r="AP350" s="653"/>
      <c r="AQ350" s="349"/>
      <c r="AR350" s="642"/>
      <c r="AS350" s="1150"/>
      <c r="AT350" s="958"/>
      <c r="AU350" s="1151"/>
    </row>
    <row r="351" spans="2:47" ht="13.5" hidden="1" customHeight="1" x14ac:dyDescent="0.2">
      <c r="B351" s="449" t="str">
        <f>Sprachen!H$178</f>
        <v>B.11  Consumatori di energia processi e produzione</v>
      </c>
      <c r="C351" s="448"/>
      <c r="D351" s="347"/>
      <c r="E351" s="347"/>
      <c r="F351" s="347"/>
      <c r="G351" s="347"/>
      <c r="H351" s="347"/>
      <c r="I351" s="347"/>
      <c r="J351" s="347"/>
      <c r="K351" s="347"/>
      <c r="L351" s="347"/>
      <c r="M351" s="347"/>
      <c r="N351" s="22"/>
      <c r="O351" s="21"/>
      <c r="P351" s="348"/>
      <c r="Q351" s="348"/>
      <c r="R351" s="348"/>
      <c r="S351" s="348"/>
      <c r="T351" s="348"/>
      <c r="U351" s="348"/>
      <c r="V351" s="348"/>
      <c r="W351" s="348"/>
      <c r="X351" s="348"/>
      <c r="Y351" s="348"/>
      <c r="Z351" s="348"/>
      <c r="AA351" s="365"/>
      <c r="AB351" s="348"/>
      <c r="AC351" s="363"/>
      <c r="AD351" s="964"/>
      <c r="AE351" s="965"/>
      <c r="AF351" s="966"/>
      <c r="AG351" s="365"/>
      <c r="AH351" s="348"/>
      <c r="AI351" s="643"/>
      <c r="AJ351" s="967"/>
      <c r="AK351" s="968"/>
      <c r="AL351" s="969"/>
      <c r="AM351" s="970"/>
      <c r="AN351" s="966"/>
      <c r="AO351" s="971"/>
      <c r="AP351" s="662"/>
      <c r="AQ351" s="348"/>
      <c r="AR351" s="643"/>
      <c r="AS351" s="967"/>
      <c r="AT351" s="966"/>
      <c r="AU351" s="1149"/>
    </row>
    <row r="352" spans="2:47" ht="13.5" hidden="1" customHeight="1" x14ac:dyDescent="0.2">
      <c r="B352" s="2"/>
      <c r="C352" s="995"/>
      <c r="D352" s="850"/>
      <c r="E352" s="850"/>
      <c r="F352" s="850"/>
      <c r="G352" s="850"/>
      <c r="H352" s="850"/>
      <c r="I352" s="850"/>
      <c r="J352" s="850"/>
      <c r="K352" s="850"/>
      <c r="L352" s="850"/>
      <c r="M352" s="850"/>
      <c r="N352" s="871"/>
      <c r="O352" s="917"/>
      <c r="P352" s="850"/>
      <c r="Q352" s="850"/>
      <c r="R352" s="850"/>
      <c r="S352" s="850"/>
      <c r="T352" s="850"/>
      <c r="U352" s="850"/>
      <c r="V352" s="850"/>
      <c r="W352" s="850"/>
      <c r="X352" s="850"/>
      <c r="Y352" s="850"/>
      <c r="Z352" s="918"/>
      <c r="AA352" s="919"/>
      <c r="AB352" s="920"/>
      <c r="AC352" s="921"/>
      <c r="AD352" s="922"/>
      <c r="AE352" s="923"/>
      <c r="AF352" s="924"/>
      <c r="AG352" s="925"/>
      <c r="AH352" s="926"/>
      <c r="AI352" s="927"/>
      <c r="AJ352" s="928"/>
      <c r="AK352" s="929"/>
      <c r="AL352" s="930"/>
      <c r="AM352" s="931"/>
      <c r="AN352" s="932"/>
      <c r="AO352" s="933"/>
      <c r="AP352" s="931"/>
      <c r="AQ352" s="934"/>
      <c r="AR352" s="935"/>
      <c r="AS352" s="1145"/>
      <c r="AT352" s="1146"/>
      <c r="AU352" s="1147"/>
    </row>
    <row r="353" spans="2:47" ht="13.5" hidden="1" customHeight="1" x14ac:dyDescent="0.2">
      <c r="B353" s="2"/>
      <c r="C353" s="995"/>
      <c r="D353" s="850"/>
      <c r="E353" s="850"/>
      <c r="F353" s="850"/>
      <c r="G353" s="850"/>
      <c r="H353" s="850"/>
      <c r="I353" s="850"/>
      <c r="J353" s="850"/>
      <c r="K353" s="850"/>
      <c r="L353" s="850"/>
      <c r="M353" s="850"/>
      <c r="N353" s="871"/>
      <c r="O353" s="917"/>
      <c r="P353" s="850"/>
      <c r="Q353" s="850"/>
      <c r="R353" s="850"/>
      <c r="S353" s="850"/>
      <c r="T353" s="850"/>
      <c r="U353" s="850"/>
      <c r="V353" s="850"/>
      <c r="W353" s="850"/>
      <c r="X353" s="850"/>
      <c r="Y353" s="850"/>
      <c r="Z353" s="918"/>
      <c r="AA353" s="919"/>
      <c r="AB353" s="920"/>
      <c r="AC353" s="921"/>
      <c r="AD353" s="922"/>
      <c r="AE353" s="923"/>
      <c r="AF353" s="924"/>
      <c r="AG353" s="925"/>
      <c r="AH353" s="926"/>
      <c r="AI353" s="927"/>
      <c r="AJ353" s="928"/>
      <c r="AK353" s="929"/>
      <c r="AL353" s="930"/>
      <c r="AM353" s="931"/>
      <c r="AN353" s="932"/>
      <c r="AO353" s="933"/>
      <c r="AP353" s="931"/>
      <c r="AQ353" s="934"/>
      <c r="AR353" s="935"/>
      <c r="AS353" s="1145"/>
      <c r="AT353" s="1146"/>
      <c r="AU353" s="1147"/>
    </row>
    <row r="354" spans="2:47" ht="13.5" hidden="1" customHeight="1" x14ac:dyDescent="0.2">
      <c r="B354" s="2"/>
      <c r="C354" s="995"/>
      <c r="D354" s="850"/>
      <c r="E354" s="850"/>
      <c r="F354" s="850"/>
      <c r="G354" s="850"/>
      <c r="H354" s="850"/>
      <c r="I354" s="850"/>
      <c r="J354" s="850"/>
      <c r="K354" s="850"/>
      <c r="L354" s="850"/>
      <c r="M354" s="850"/>
      <c r="N354" s="871"/>
      <c r="O354" s="917"/>
      <c r="P354" s="850"/>
      <c r="Q354" s="850"/>
      <c r="R354" s="850"/>
      <c r="S354" s="850"/>
      <c r="T354" s="850"/>
      <c r="U354" s="850"/>
      <c r="V354" s="850"/>
      <c r="W354" s="850"/>
      <c r="X354" s="850"/>
      <c r="Y354" s="850"/>
      <c r="Z354" s="918"/>
      <c r="AA354" s="919"/>
      <c r="AB354" s="920"/>
      <c r="AC354" s="921"/>
      <c r="AD354" s="922"/>
      <c r="AE354" s="923"/>
      <c r="AF354" s="924"/>
      <c r="AG354" s="925"/>
      <c r="AH354" s="926"/>
      <c r="AI354" s="927"/>
      <c r="AJ354" s="928"/>
      <c r="AK354" s="929"/>
      <c r="AL354" s="930"/>
      <c r="AM354" s="931"/>
      <c r="AN354" s="932"/>
      <c r="AO354" s="933"/>
      <c r="AP354" s="931"/>
      <c r="AQ354" s="934"/>
      <c r="AR354" s="935"/>
      <c r="AS354" s="1145"/>
      <c r="AT354" s="1146"/>
      <c r="AU354" s="1147"/>
    </row>
    <row r="355" spans="2:47" ht="13.5" hidden="1" customHeight="1" x14ac:dyDescent="0.2">
      <c r="B355" s="2"/>
      <c r="C355" s="995"/>
      <c r="D355" s="850"/>
      <c r="E355" s="850"/>
      <c r="F355" s="850"/>
      <c r="G355" s="850"/>
      <c r="H355" s="850"/>
      <c r="I355" s="850"/>
      <c r="J355" s="850"/>
      <c r="K355" s="850"/>
      <c r="L355" s="850"/>
      <c r="M355" s="850"/>
      <c r="N355" s="871"/>
      <c r="O355" s="917"/>
      <c r="P355" s="850"/>
      <c r="Q355" s="850"/>
      <c r="R355" s="850"/>
      <c r="S355" s="850"/>
      <c r="T355" s="850"/>
      <c r="U355" s="850"/>
      <c r="V355" s="850"/>
      <c r="W355" s="850"/>
      <c r="X355" s="850"/>
      <c r="Y355" s="850"/>
      <c r="Z355" s="918"/>
      <c r="AA355" s="919"/>
      <c r="AB355" s="920"/>
      <c r="AC355" s="921"/>
      <c r="AD355" s="922"/>
      <c r="AE355" s="923"/>
      <c r="AF355" s="924"/>
      <c r="AG355" s="925"/>
      <c r="AH355" s="926"/>
      <c r="AI355" s="927"/>
      <c r="AJ355" s="928"/>
      <c r="AK355" s="929"/>
      <c r="AL355" s="930"/>
      <c r="AM355" s="931"/>
      <c r="AN355" s="932"/>
      <c r="AO355" s="933"/>
      <c r="AP355" s="931"/>
      <c r="AQ355" s="934"/>
      <c r="AR355" s="935"/>
      <c r="AS355" s="1145"/>
      <c r="AT355" s="1146"/>
      <c r="AU355" s="1147"/>
    </row>
    <row r="356" spans="2:47" ht="13.5" hidden="1" customHeight="1" x14ac:dyDescent="0.2">
      <c r="B356" s="2"/>
      <c r="C356" s="995"/>
      <c r="D356" s="850"/>
      <c r="E356" s="850"/>
      <c r="F356" s="850"/>
      <c r="G356" s="850"/>
      <c r="H356" s="850"/>
      <c r="I356" s="850"/>
      <c r="J356" s="850"/>
      <c r="K356" s="850"/>
      <c r="L356" s="850"/>
      <c r="M356" s="850"/>
      <c r="N356" s="871"/>
      <c r="O356" s="917"/>
      <c r="P356" s="850"/>
      <c r="Q356" s="850"/>
      <c r="R356" s="850"/>
      <c r="S356" s="850"/>
      <c r="T356" s="850"/>
      <c r="U356" s="850"/>
      <c r="V356" s="850"/>
      <c r="W356" s="850"/>
      <c r="X356" s="850"/>
      <c r="Y356" s="850"/>
      <c r="Z356" s="918"/>
      <c r="AA356" s="919"/>
      <c r="AB356" s="920"/>
      <c r="AC356" s="921"/>
      <c r="AD356" s="922"/>
      <c r="AE356" s="923"/>
      <c r="AF356" s="924"/>
      <c r="AG356" s="925"/>
      <c r="AH356" s="926"/>
      <c r="AI356" s="927"/>
      <c r="AJ356" s="928"/>
      <c r="AK356" s="929"/>
      <c r="AL356" s="930"/>
      <c r="AM356" s="931"/>
      <c r="AN356" s="932"/>
      <c r="AO356" s="933"/>
      <c r="AP356" s="931"/>
      <c r="AQ356" s="934"/>
      <c r="AR356" s="935"/>
      <c r="AS356" s="1145"/>
      <c r="AT356" s="1146"/>
      <c r="AU356" s="1147"/>
    </row>
    <row r="357" spans="2:47" ht="13.5" hidden="1" customHeight="1" x14ac:dyDescent="0.2">
      <c r="B357" s="2"/>
      <c r="C357" s="995"/>
      <c r="D357" s="850"/>
      <c r="E357" s="850"/>
      <c r="F357" s="850"/>
      <c r="G357" s="850"/>
      <c r="H357" s="850"/>
      <c r="I357" s="850"/>
      <c r="J357" s="850"/>
      <c r="K357" s="850"/>
      <c r="L357" s="850"/>
      <c r="M357" s="850"/>
      <c r="N357" s="871"/>
      <c r="O357" s="917"/>
      <c r="P357" s="850"/>
      <c r="Q357" s="850"/>
      <c r="R357" s="850"/>
      <c r="S357" s="850"/>
      <c r="T357" s="850"/>
      <c r="U357" s="850"/>
      <c r="V357" s="850"/>
      <c r="W357" s="850"/>
      <c r="X357" s="850"/>
      <c r="Y357" s="850"/>
      <c r="Z357" s="918"/>
      <c r="AA357" s="919"/>
      <c r="AB357" s="920"/>
      <c r="AC357" s="921"/>
      <c r="AD357" s="922"/>
      <c r="AE357" s="923"/>
      <c r="AF357" s="924"/>
      <c r="AG357" s="925"/>
      <c r="AH357" s="926"/>
      <c r="AI357" s="927"/>
      <c r="AJ357" s="928"/>
      <c r="AK357" s="929"/>
      <c r="AL357" s="930"/>
      <c r="AM357" s="931"/>
      <c r="AN357" s="932"/>
      <c r="AO357" s="933"/>
      <c r="AP357" s="931"/>
      <c r="AQ357" s="934"/>
      <c r="AR357" s="935"/>
      <c r="AS357" s="1145"/>
      <c r="AT357" s="1146"/>
      <c r="AU357" s="1147"/>
    </row>
    <row r="358" spans="2:47" ht="13.5" hidden="1" customHeight="1" x14ac:dyDescent="0.2">
      <c r="B358" s="2"/>
      <c r="C358" s="995"/>
      <c r="D358" s="850"/>
      <c r="E358" s="850"/>
      <c r="F358" s="850"/>
      <c r="G358" s="850"/>
      <c r="H358" s="850"/>
      <c r="I358" s="850"/>
      <c r="J358" s="850"/>
      <c r="K358" s="850"/>
      <c r="L358" s="850"/>
      <c r="M358" s="850"/>
      <c r="N358" s="871"/>
      <c r="O358" s="917"/>
      <c r="P358" s="850"/>
      <c r="Q358" s="850"/>
      <c r="R358" s="850"/>
      <c r="S358" s="850"/>
      <c r="T358" s="850"/>
      <c r="U358" s="850"/>
      <c r="V358" s="850"/>
      <c r="W358" s="850"/>
      <c r="X358" s="850"/>
      <c r="Y358" s="850"/>
      <c r="Z358" s="918"/>
      <c r="AA358" s="919"/>
      <c r="AB358" s="920"/>
      <c r="AC358" s="921"/>
      <c r="AD358" s="922"/>
      <c r="AE358" s="923"/>
      <c r="AF358" s="924"/>
      <c r="AG358" s="925"/>
      <c r="AH358" s="926"/>
      <c r="AI358" s="927"/>
      <c r="AJ358" s="928"/>
      <c r="AK358" s="929"/>
      <c r="AL358" s="930"/>
      <c r="AM358" s="931"/>
      <c r="AN358" s="932"/>
      <c r="AO358" s="933"/>
      <c r="AP358" s="931"/>
      <c r="AQ358" s="934"/>
      <c r="AR358" s="935"/>
      <c r="AS358" s="1145"/>
      <c r="AT358" s="1146"/>
      <c r="AU358" s="1147"/>
    </row>
    <row r="359" spans="2:47" ht="13.5" hidden="1" customHeight="1" x14ac:dyDescent="0.2">
      <c r="B359" s="368"/>
      <c r="C359" s="1137"/>
      <c r="D359" s="937"/>
      <c r="E359" s="937"/>
      <c r="F359" s="937"/>
      <c r="G359" s="937"/>
      <c r="H359" s="937"/>
      <c r="I359" s="937"/>
      <c r="J359" s="937"/>
      <c r="K359" s="937"/>
      <c r="L359" s="937"/>
      <c r="M359" s="937"/>
      <c r="N359" s="1138"/>
      <c r="O359" s="936"/>
      <c r="P359" s="937"/>
      <c r="Q359" s="937"/>
      <c r="R359" s="937"/>
      <c r="S359" s="937"/>
      <c r="T359" s="937"/>
      <c r="U359" s="937"/>
      <c r="V359" s="937"/>
      <c r="W359" s="937"/>
      <c r="X359" s="937"/>
      <c r="Y359" s="937"/>
      <c r="Z359" s="938"/>
      <c r="AA359" s="939"/>
      <c r="AB359" s="940"/>
      <c r="AC359" s="941"/>
      <c r="AD359" s="942"/>
      <c r="AE359" s="943"/>
      <c r="AF359" s="944"/>
      <c r="AG359" s="945"/>
      <c r="AH359" s="946"/>
      <c r="AI359" s="947"/>
      <c r="AJ359" s="948"/>
      <c r="AK359" s="949"/>
      <c r="AL359" s="950"/>
      <c r="AM359" s="951"/>
      <c r="AN359" s="952"/>
      <c r="AO359" s="953"/>
      <c r="AP359" s="951"/>
      <c r="AQ359" s="954"/>
      <c r="AR359" s="955"/>
      <c r="AS359" s="1126"/>
      <c r="AT359" s="1127"/>
      <c r="AU359" s="1128"/>
    </row>
    <row r="360" spans="2:47" ht="15" hidden="1" customHeight="1" x14ac:dyDescent="0.2">
      <c r="B360" s="48" t="str">
        <f>Sprachen!H$171</f>
        <v xml:space="preserve">Formulario B </v>
      </c>
      <c r="AH360" s="17"/>
      <c r="AI360" s="17"/>
      <c r="AJ360" s="17"/>
      <c r="AK360" s="17"/>
      <c r="AL360" s="17"/>
      <c r="AM360" s="17"/>
      <c r="AN360" s="17"/>
      <c r="AO360" s="17"/>
      <c r="AP360" s="17"/>
      <c r="AQ360" s="17"/>
      <c r="AR360" s="17"/>
      <c r="AS360" s="17"/>
      <c r="AT360" s="17"/>
      <c r="AU360" s="18" t="str">
        <f>IF(Frontespizio!$G$13="","",Frontespizio!$G$13)</f>
        <v/>
      </c>
    </row>
    <row r="361" spans="2:47" ht="15" hidden="1" customHeight="1" x14ac:dyDescent="0.2">
      <c r="B361" s="48" t="str">
        <f>CONCATENATE(Sprachen!H$172," ",I365)</f>
        <v xml:space="preserve">Indicazioni su edifici ed impianti tecnici 9 / </v>
      </c>
      <c r="C361" s="3"/>
      <c r="E361" s="45"/>
      <c r="AK361" s="48"/>
      <c r="AL361" s="48"/>
      <c r="AM361" s="48"/>
      <c r="AN361" s="48"/>
      <c r="AO361" s="48"/>
      <c r="AP361" s="48"/>
      <c r="AQ361" s="48"/>
      <c r="AR361" s="48"/>
      <c r="AS361" s="48"/>
      <c r="AT361" s="48"/>
      <c r="AU361" s="18" t="str">
        <f>IF(Frontespizio!$G$26="","",Frontespizio!$G$26)</f>
        <v/>
      </c>
    </row>
    <row r="362" spans="2:47" ht="6" hidden="1" customHeight="1" x14ac:dyDescent="0.2">
      <c r="B362" s="36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row>
    <row r="363" spans="2:47" ht="10.5" hidden="1" customHeight="1" x14ac:dyDescent="0.2"/>
    <row r="364" spans="2:47" ht="18" hidden="1" customHeight="1" x14ac:dyDescent="0.2">
      <c r="B364" s="1155" t="str">
        <f>Sprachen!H$173</f>
        <v>Dati sull’edificio</v>
      </c>
      <c r="C364" s="1156"/>
      <c r="D364" s="1156"/>
      <c r="E364" s="1156"/>
      <c r="F364" s="1156"/>
      <c r="G364" s="1156"/>
      <c r="H364" s="1156"/>
      <c r="I364" s="1156"/>
      <c r="J364" s="1156"/>
      <c r="K364" s="1156"/>
      <c r="L364" s="1156"/>
      <c r="M364" s="1156"/>
      <c r="N364" s="1156"/>
      <c r="O364" s="1156"/>
      <c r="P364" s="1156"/>
      <c r="Q364" s="1156"/>
      <c r="R364" s="1156"/>
      <c r="S364" s="1156"/>
      <c r="T364" s="1156"/>
      <c r="U364" s="1156"/>
      <c r="V364" s="1156"/>
      <c r="W364" s="1156"/>
      <c r="X364" s="1156"/>
      <c r="Y364" s="1156"/>
      <c r="Z364" s="1156"/>
      <c r="AA364" s="1156"/>
      <c r="AB364" s="1156"/>
      <c r="AC364" s="1156"/>
      <c r="AD364" s="1156"/>
      <c r="AE364" s="1156"/>
      <c r="AF364" s="1156"/>
      <c r="AG364" s="1156"/>
      <c r="AH364" s="1156"/>
      <c r="AI364" s="1156"/>
      <c r="AJ364" s="1156"/>
      <c r="AK364" s="1156"/>
      <c r="AL364" s="1156"/>
      <c r="AM364" s="1156"/>
      <c r="AN364" s="1156"/>
      <c r="AO364" s="1156"/>
      <c r="AP364" s="1156"/>
      <c r="AQ364" s="1156"/>
      <c r="AR364" s="1156"/>
      <c r="AS364" s="1156"/>
      <c r="AT364" s="1156"/>
      <c r="AU364" s="1157"/>
    </row>
    <row r="365" spans="2:47" ht="15" hidden="1" customHeight="1" x14ac:dyDescent="0.2">
      <c r="B365" s="438" t="s">
        <v>267</v>
      </c>
      <c r="C365" s="853" t="str">
        <f>Sprachen!H$179</f>
        <v>N° edificio:</v>
      </c>
      <c r="D365" s="853"/>
      <c r="E365" s="853"/>
      <c r="F365" s="853"/>
      <c r="G365" s="853"/>
      <c r="H365" s="853"/>
      <c r="I365" s="1177" t="str">
        <f>CONCATENATE("9 / ",'Formulario A'!$F$15)</f>
        <v xml:space="preserve">9 / </v>
      </c>
      <c r="J365" s="1178"/>
      <c r="K365" s="347"/>
      <c r="L365" s="347"/>
      <c r="M365" s="347"/>
      <c r="N365" s="347"/>
      <c r="O365" s="347"/>
      <c r="P365" s="347"/>
      <c r="Q365" s="347"/>
      <c r="R365" s="347"/>
      <c r="S365" s="347"/>
      <c r="T365" s="347"/>
      <c r="U365" s="347"/>
      <c r="V365" s="347"/>
      <c r="W365" s="347"/>
      <c r="X365" s="347"/>
      <c r="Y365" s="347"/>
      <c r="Z365" s="347"/>
      <c r="AA365" s="347"/>
      <c r="AB365" s="347"/>
      <c r="AC365" s="347"/>
      <c r="AD365" s="347"/>
      <c r="AE365" s="347"/>
      <c r="AF365" s="347"/>
      <c r="AG365" s="347"/>
      <c r="AH365" s="347"/>
      <c r="AI365" s="347"/>
      <c r="AJ365" s="346"/>
      <c r="AK365" s="346"/>
      <c r="AL365" s="346"/>
      <c r="AM365" s="346"/>
      <c r="AN365" s="346"/>
      <c r="AO365" s="346"/>
      <c r="AP365" s="346"/>
      <c r="AQ365" s="346"/>
      <c r="AR365" s="346"/>
      <c r="AS365" s="346"/>
      <c r="AT365" s="346"/>
      <c r="AU365" s="26"/>
    </row>
    <row r="366" spans="2:47" ht="15" hidden="1" customHeight="1" x14ac:dyDescent="0.2">
      <c r="B366" s="439" t="s">
        <v>268</v>
      </c>
      <c r="C366" s="845" t="str">
        <f>Sprachen!H$180</f>
        <v>Denominazione edificio:</v>
      </c>
      <c r="D366" s="845"/>
      <c r="E366" s="845"/>
      <c r="F366" s="845"/>
      <c r="G366" s="845"/>
      <c r="H366" s="1179"/>
      <c r="I366" s="1137"/>
      <c r="J366" s="937"/>
      <c r="K366" s="937"/>
      <c r="L366" s="937"/>
      <c r="M366" s="937"/>
      <c r="N366" s="937"/>
      <c r="O366" s="937"/>
      <c r="P366" s="937"/>
      <c r="Q366" s="937"/>
      <c r="R366" s="937"/>
      <c r="S366" s="937"/>
      <c r="T366" s="937"/>
      <c r="U366" s="937"/>
      <c r="V366" s="992" t="str">
        <f>Sprachen!H$200</f>
        <v>Indirizzo:</v>
      </c>
      <c r="W366" s="845"/>
      <c r="X366" s="845"/>
      <c r="Y366" s="845"/>
      <c r="Z366" s="845"/>
      <c r="AA366" s="915"/>
      <c r="AB366" s="915"/>
      <c r="AC366" s="915"/>
      <c r="AD366" s="915"/>
      <c r="AE366" s="915"/>
      <c r="AF366" s="915"/>
      <c r="AG366" s="915"/>
      <c r="AH366" s="915"/>
      <c r="AI366" s="915"/>
      <c r="AJ366" s="915"/>
      <c r="AK366" s="915"/>
      <c r="AL366" s="915"/>
      <c r="AM366" s="915"/>
      <c r="AN366" s="915"/>
      <c r="AO366" s="915"/>
      <c r="AP366" s="915"/>
      <c r="AQ366" s="915"/>
      <c r="AR366" s="915"/>
      <c r="AS366" s="915"/>
      <c r="AT366" s="915"/>
      <c r="AU366" s="1181"/>
    </row>
    <row r="367" spans="2:47" ht="15" hidden="1" customHeight="1" x14ac:dyDescent="0.2">
      <c r="B367" s="438" t="s">
        <v>269</v>
      </c>
      <c r="C367" s="853" t="str">
        <f>Sprachen!H$181</f>
        <v>Numero di piani:</v>
      </c>
      <c r="D367" s="853"/>
      <c r="E367" s="853"/>
      <c r="F367" s="853"/>
      <c r="G367" s="853"/>
      <c r="H367" s="1161"/>
      <c r="I367" s="362"/>
      <c r="J367" s="853" t="str">
        <f>Sprachen!H$195</f>
        <v xml:space="preserve"> Piani superiori</v>
      </c>
      <c r="K367" s="853"/>
      <c r="L367" s="853"/>
      <c r="M367" s="853"/>
      <c r="N367" s="853"/>
      <c r="O367" s="853"/>
      <c r="P367" s="853"/>
      <c r="Q367" s="853"/>
      <c r="R367" s="1161"/>
      <c r="S367" s="362"/>
      <c r="T367" s="853" t="str">
        <f>Sprachen!H$199</f>
        <v xml:space="preserve"> Piani interrati</v>
      </c>
      <c r="U367" s="853"/>
      <c r="V367" s="853"/>
      <c r="W367" s="853"/>
      <c r="X367" s="853"/>
      <c r="Y367" s="853"/>
      <c r="Z367" s="853"/>
      <c r="AA367" s="853"/>
      <c r="AB367" s="853"/>
      <c r="AC367" s="853"/>
      <c r="AD367" s="853"/>
      <c r="AE367" s="853"/>
      <c r="AF367" s="853"/>
      <c r="AG367" s="853"/>
      <c r="AH367" s="853"/>
      <c r="AI367" s="853"/>
      <c r="AJ367" s="853"/>
      <c r="AK367" s="853"/>
      <c r="AL367" s="853"/>
      <c r="AM367" s="853"/>
      <c r="AN367" s="853"/>
      <c r="AO367" s="853"/>
      <c r="AP367" s="853"/>
      <c r="AQ367" s="853"/>
      <c r="AR367" s="853"/>
      <c r="AS367" s="853"/>
      <c r="AT367" s="853"/>
      <c r="AU367" s="854"/>
    </row>
    <row r="368" spans="2:47" ht="15" hidden="1" customHeight="1" x14ac:dyDescent="0.2">
      <c r="B368" s="440" t="s">
        <v>270</v>
      </c>
      <c r="C368" s="862" t="str">
        <f>Sprachen!H$182</f>
        <v>Superfici di piano:</v>
      </c>
      <c r="D368" s="862"/>
      <c r="E368" s="862"/>
      <c r="F368" s="862"/>
      <c r="G368" s="862"/>
      <c r="H368" s="1180"/>
      <c r="I368" s="992" t="str">
        <f>Sprachen!H$193</f>
        <v>Superficie utile lorda</v>
      </c>
      <c r="J368" s="845"/>
      <c r="K368" s="845"/>
      <c r="L368" s="845"/>
      <c r="M368" s="845"/>
      <c r="N368" s="845"/>
      <c r="O368" s="845"/>
      <c r="P368" s="845"/>
      <c r="Q368" s="845"/>
      <c r="R368" s="845"/>
      <c r="S368" s="845"/>
      <c r="T368" s="845"/>
      <c r="U368" s="845"/>
      <c r="V368" s="943"/>
      <c r="W368" s="943"/>
      <c r="X368" s="943"/>
      <c r="Y368" s="993" t="str">
        <f>Sprachen!H$201</f>
        <v xml:space="preserve"> m² SUL</v>
      </c>
      <c r="Z368" s="993"/>
      <c r="AA368" s="993"/>
      <c r="AB368" s="994"/>
      <c r="AC368" s="992" t="str">
        <f>Sprachen!H$205</f>
        <v>Superficie di piano riscaldata</v>
      </c>
      <c r="AD368" s="845"/>
      <c r="AE368" s="845"/>
      <c r="AF368" s="845"/>
      <c r="AG368" s="845"/>
      <c r="AH368" s="845"/>
      <c r="AI368" s="845"/>
      <c r="AJ368" s="845"/>
      <c r="AK368" s="845"/>
      <c r="AL368" s="845"/>
      <c r="AM368" s="845"/>
      <c r="AN368" s="845"/>
      <c r="AO368" s="845"/>
      <c r="AP368" s="943"/>
      <c r="AQ368" s="943"/>
      <c r="AR368" s="943"/>
      <c r="AS368" s="993" t="str">
        <f>Sprachen!H$213</f>
        <v xml:space="preserve"> m² SUL</v>
      </c>
      <c r="AT368" s="993"/>
      <c r="AU368" s="1176"/>
    </row>
    <row r="369" spans="2:50" ht="15" hidden="1" customHeight="1" x14ac:dyDescent="0.2">
      <c r="B369" s="441" t="s">
        <v>271</v>
      </c>
      <c r="C369" s="896" t="str">
        <f>Sprachen!H$183</f>
        <v>Tipi di utilizzo:</v>
      </c>
      <c r="D369" s="896"/>
      <c r="E369" s="896"/>
      <c r="F369" s="896"/>
      <c r="G369" s="896"/>
      <c r="H369" s="978"/>
      <c r="I369" s="359" t="s">
        <v>231</v>
      </c>
      <c r="J369" s="901"/>
      <c r="K369" s="901"/>
      <c r="L369" s="901"/>
      <c r="M369" s="901"/>
      <c r="N369" s="901"/>
      <c r="O369" s="1152"/>
      <c r="P369" s="1153"/>
      <c r="Q369" s="1154"/>
      <c r="R369" s="1154"/>
      <c r="S369" s="896" t="str">
        <f>Sprachen!H$197</f>
        <v xml:space="preserve"> m² SUL</v>
      </c>
      <c r="T369" s="896"/>
      <c r="U369" s="978"/>
      <c r="V369" s="359" t="s">
        <v>232</v>
      </c>
      <c r="W369" s="901"/>
      <c r="X369" s="901"/>
      <c r="Y369" s="901"/>
      <c r="Z369" s="901"/>
      <c r="AA369" s="901"/>
      <c r="AB369" s="1152"/>
      <c r="AC369" s="1153"/>
      <c r="AD369" s="1154"/>
      <c r="AE369" s="1154"/>
      <c r="AF369" s="899" t="str">
        <f>Sprachen!H$208</f>
        <v xml:space="preserve"> m² SUL</v>
      </c>
      <c r="AG369" s="1158"/>
      <c r="AH369" s="1159"/>
      <c r="AI369" s="359" t="s">
        <v>250</v>
      </c>
      <c r="AJ369" s="901"/>
      <c r="AK369" s="901"/>
      <c r="AL369" s="901"/>
      <c r="AM369" s="901"/>
      <c r="AN369" s="901"/>
      <c r="AO369" s="1152"/>
      <c r="AP369" s="1153"/>
      <c r="AQ369" s="1154"/>
      <c r="AR369" s="1154"/>
      <c r="AS369" s="899" t="str">
        <f>Sprachen!H$214</f>
        <v xml:space="preserve"> m² SUL</v>
      </c>
      <c r="AT369" s="1158"/>
      <c r="AU369" s="1182"/>
      <c r="AV369" s="632" t="e">
        <f ca="1">Eingabemeldung(Sprachen!$H$185,Sprachen!$H$184,J369)</f>
        <v>#NAME?</v>
      </c>
      <c r="AW369" s="632" t="e">
        <f ca="1">Eingabemeldung(Sprachen!$H$185,Sprachen!$H$184,W369)</f>
        <v>#NAME?</v>
      </c>
      <c r="AX369" s="632" t="e">
        <f ca="1">Eingabemeldung(Sprachen!$H$185,Sprachen!$H$184,AJ369)</f>
        <v>#NAME?</v>
      </c>
    </row>
    <row r="370" spans="2:50" ht="15" hidden="1" customHeight="1" x14ac:dyDescent="0.2">
      <c r="B370" s="438" t="s">
        <v>272</v>
      </c>
      <c r="C370" s="853" t="str">
        <f>Sprachen!H$186</f>
        <v>Anno di costruzione:</v>
      </c>
      <c r="D370" s="853"/>
      <c r="E370" s="853"/>
      <c r="F370" s="853"/>
      <c r="G370" s="853"/>
      <c r="H370" s="1161"/>
      <c r="I370" s="1037"/>
      <c r="J370" s="1038"/>
      <c r="K370" s="1038"/>
      <c r="L370" s="1038"/>
      <c r="M370" s="1038"/>
      <c r="N370" s="1038"/>
      <c r="O370" s="1039"/>
      <c r="P370" s="351"/>
      <c r="Q370" s="347"/>
      <c r="R370" s="347"/>
      <c r="S370" s="347"/>
      <c r="T370" s="347"/>
      <c r="U370" s="347"/>
      <c r="V370" s="361"/>
      <c r="W370" s="347"/>
      <c r="X370" s="347"/>
      <c r="Y370" s="347"/>
      <c r="Z370" s="347"/>
      <c r="AA370" s="347"/>
      <c r="AB370" s="347"/>
      <c r="AC370" s="347"/>
      <c r="AD370" s="347"/>
      <c r="AE370" s="347"/>
      <c r="AF370" s="347"/>
      <c r="AG370" s="347"/>
      <c r="AH370" s="347"/>
      <c r="AI370" s="361"/>
      <c r="AJ370" s="347"/>
      <c r="AK370" s="347"/>
      <c r="AL370" s="347"/>
      <c r="AM370" s="347"/>
      <c r="AN370" s="347"/>
      <c r="AO370" s="347"/>
      <c r="AP370" s="347"/>
      <c r="AQ370" s="347"/>
      <c r="AR370" s="347"/>
      <c r="AS370" s="347"/>
      <c r="AT370" s="347"/>
      <c r="AU370" s="22"/>
    </row>
    <row r="371" spans="2:50" ht="15" hidden="1" customHeight="1" x14ac:dyDescent="0.2">
      <c r="B371" s="442"/>
      <c r="C371" s="845" t="str">
        <f>Sprachen!H$187</f>
        <v>Risanam./ampliam.:</v>
      </c>
      <c r="D371" s="845"/>
      <c r="E371" s="845"/>
      <c r="F371" s="845"/>
      <c r="G371" s="845"/>
      <c r="H371" s="1179"/>
      <c r="I371" s="360" t="s">
        <v>231</v>
      </c>
      <c r="J371" s="937"/>
      <c r="K371" s="937"/>
      <c r="L371" s="937"/>
      <c r="M371" s="937"/>
      <c r="N371" s="937"/>
      <c r="O371" s="937"/>
      <c r="P371" s="937"/>
      <c r="Q371" s="937"/>
      <c r="R371" s="937"/>
      <c r="S371" s="937"/>
      <c r="T371" s="937"/>
      <c r="U371" s="938"/>
      <c r="V371" s="360" t="s">
        <v>232</v>
      </c>
      <c r="W371" s="1027"/>
      <c r="X371" s="1027"/>
      <c r="Y371" s="1027"/>
      <c r="Z371" s="1027"/>
      <c r="AA371" s="1027"/>
      <c r="AB371" s="1027"/>
      <c r="AC371" s="1027"/>
      <c r="AD371" s="1027"/>
      <c r="AE371" s="1027"/>
      <c r="AF371" s="1027"/>
      <c r="AG371" s="1027"/>
      <c r="AH371" s="1030"/>
      <c r="AI371" s="360" t="s">
        <v>250</v>
      </c>
      <c r="AJ371" s="1027"/>
      <c r="AK371" s="1027"/>
      <c r="AL371" s="1027"/>
      <c r="AM371" s="1027"/>
      <c r="AN371" s="1027"/>
      <c r="AO371" s="1027"/>
      <c r="AP371" s="1027"/>
      <c r="AQ371" s="1027"/>
      <c r="AR371" s="1027"/>
      <c r="AS371" s="1027"/>
      <c r="AT371" s="1027"/>
      <c r="AU371" s="1028"/>
      <c r="AV371" s="632" t="e">
        <f ca="1">Eingabemeldung(Sprachen!$H$189,Sprachen!$H$188,J371)</f>
        <v>#NAME?</v>
      </c>
      <c r="AW371" s="632" t="e">
        <f ca="1">Eingabemeldung(Sprachen!$H$189,Sprachen!$H$188,W371)</f>
        <v>#NAME?</v>
      </c>
      <c r="AX371" s="632" t="e">
        <f ca="1">Eingabemeldung(Sprachen!$H$189,Sprachen!$H$188,AJ371)</f>
        <v>#NAME?</v>
      </c>
    </row>
    <row r="372" spans="2:50" ht="15" hidden="1" customHeight="1" x14ac:dyDescent="0.2">
      <c r="B372" s="438" t="s">
        <v>273</v>
      </c>
      <c r="C372" s="853" t="str">
        <f>Sprachen!H$190</f>
        <v>Tipo di involucro edilizio:</v>
      </c>
      <c r="D372" s="853"/>
      <c r="E372" s="853"/>
      <c r="F372" s="853"/>
      <c r="G372" s="853"/>
      <c r="H372" s="1161"/>
      <c r="I372" s="1031"/>
      <c r="J372" s="1032"/>
      <c r="K372" s="1032"/>
      <c r="L372" s="1032"/>
      <c r="M372" s="1032"/>
      <c r="N372" s="1032"/>
      <c r="O372" s="1032"/>
      <c r="P372" s="1032"/>
      <c r="Q372" s="1032"/>
      <c r="R372" s="1032"/>
      <c r="S372" s="1032"/>
      <c r="T372" s="1032"/>
      <c r="U372" s="1032"/>
      <c r="V372" s="1032"/>
      <c r="W372" s="1032"/>
      <c r="X372" s="1033"/>
      <c r="Y372" s="1160" t="str">
        <f>Sprachen!H$202</f>
        <v>Protezione solare:</v>
      </c>
      <c r="Z372" s="853"/>
      <c r="AA372" s="853"/>
      <c r="AB372" s="853"/>
      <c r="AC372" s="853"/>
      <c r="AD372" s="1161"/>
      <c r="AE372" s="1034"/>
      <c r="AF372" s="1035"/>
      <c r="AG372" s="1035"/>
      <c r="AH372" s="1035"/>
      <c r="AI372" s="1035"/>
      <c r="AJ372" s="1035"/>
      <c r="AK372" s="1035"/>
      <c r="AL372" s="1035"/>
      <c r="AM372" s="1035"/>
      <c r="AN372" s="1035"/>
      <c r="AO372" s="1035"/>
      <c r="AP372" s="1035"/>
      <c r="AQ372" s="1035"/>
      <c r="AR372" s="1035"/>
      <c r="AS372" s="1035"/>
      <c r="AT372" s="1035"/>
      <c r="AU372" s="1036"/>
    </row>
    <row r="373" spans="2:50" ht="15" hidden="1" customHeight="1" x14ac:dyDescent="0.2">
      <c r="B373" s="442" t="s">
        <v>274</v>
      </c>
      <c r="C373" s="845" t="str">
        <f>Sprachen!H$191</f>
        <v>Valori U:</v>
      </c>
      <c r="D373" s="845"/>
      <c r="E373" s="845"/>
      <c r="F373" s="845"/>
      <c r="G373" s="845"/>
      <c r="H373" s="1179"/>
      <c r="I373" s="992" t="str">
        <f>Sprachen!H$194</f>
        <v>Parete esterna</v>
      </c>
      <c r="J373" s="845"/>
      <c r="K373" s="845"/>
      <c r="L373" s="845"/>
      <c r="M373" s="845"/>
      <c r="N373" s="845"/>
      <c r="O373" s="1029"/>
      <c r="P373" s="1029"/>
      <c r="Q373" s="437" t="s">
        <v>925</v>
      </c>
      <c r="R373" s="443"/>
      <c r="S373" s="992" t="str">
        <f>Sprachen!H$198</f>
        <v xml:space="preserve"> Finestre</v>
      </c>
      <c r="T373" s="845"/>
      <c r="U373" s="845"/>
      <c r="V373" s="845"/>
      <c r="W373" s="1029"/>
      <c r="X373" s="1029"/>
      <c r="Y373" s="437" t="s">
        <v>925</v>
      </c>
      <c r="Z373" s="345"/>
      <c r="AA373" s="992" t="str">
        <f>Sprachen!H$203</f>
        <v xml:space="preserve"> Pavimento verso «non riscaldato»</v>
      </c>
      <c r="AB373" s="845"/>
      <c r="AC373" s="845"/>
      <c r="AD373" s="845"/>
      <c r="AE373" s="845"/>
      <c r="AF373" s="845"/>
      <c r="AG373" s="845"/>
      <c r="AH373" s="845"/>
      <c r="AI373" s="1029"/>
      <c r="AJ373" s="1029"/>
      <c r="AK373" s="437" t="s">
        <v>925</v>
      </c>
      <c r="AL373" s="345"/>
      <c r="AM373" s="992" t="str">
        <f>Sprachen!H$211</f>
        <v xml:space="preserve">Tetto
</v>
      </c>
      <c r="AN373" s="845"/>
      <c r="AO373" s="845"/>
      <c r="AP373" s="845"/>
      <c r="AQ373" s="845"/>
      <c r="AR373" s="1029"/>
      <c r="AS373" s="1029"/>
      <c r="AT373" s="437" t="s">
        <v>925</v>
      </c>
      <c r="AU373" s="25"/>
    </row>
    <row r="374" spans="2:50" ht="18" hidden="1" customHeight="1" x14ac:dyDescent="0.2">
      <c r="B374" s="444" t="str">
        <f>Sprachen!H$174</f>
        <v>Dati sugli impianti</v>
      </c>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c r="AS374" s="344"/>
      <c r="AT374" s="344"/>
      <c r="AU374" s="350"/>
    </row>
    <row r="375" spans="2:50" ht="25.5" hidden="1" customHeight="1" x14ac:dyDescent="0.2">
      <c r="B375" s="445" t="str">
        <f>Sprachen!H$175</f>
        <v>N°</v>
      </c>
      <c r="C375" s="645" t="str">
        <f>Sprachen!H$192</f>
        <v>Impianto</v>
      </c>
      <c r="D375" s="344"/>
      <c r="E375" s="344"/>
      <c r="F375" s="344"/>
      <c r="G375" s="344"/>
      <c r="H375" s="344"/>
      <c r="I375" s="344"/>
      <c r="J375" s="344"/>
      <c r="K375" s="344"/>
      <c r="L375" s="344"/>
      <c r="M375" s="344"/>
      <c r="N375" s="350"/>
      <c r="O375" s="977" t="str">
        <f>Sprachen!H$196</f>
        <v>Dati tecnici</v>
      </c>
      <c r="P375" s="896"/>
      <c r="Q375" s="896"/>
      <c r="R375" s="896"/>
      <c r="S375" s="896"/>
      <c r="T375" s="896"/>
      <c r="U375" s="896"/>
      <c r="V375" s="896"/>
      <c r="W375" s="896"/>
      <c r="X375" s="896"/>
      <c r="Y375" s="896"/>
      <c r="Z375" s="978"/>
      <c r="AA375" s="979" t="str">
        <f>Sprachen!H$204</f>
        <v>Potenza [kW]</v>
      </c>
      <c r="AB375" s="980"/>
      <c r="AC375" s="981"/>
      <c r="AD375" s="979" t="str">
        <f>Sprachen!H$206</f>
        <v>Ore di funzion. 
[h/a]</v>
      </c>
      <c r="AE375" s="980"/>
      <c r="AF375" s="982"/>
      <c r="AG375" s="979" t="str">
        <f>Sprachen!H$207</f>
        <v>RdC</v>
      </c>
      <c r="AH375" s="980"/>
      <c r="AI375" s="983"/>
      <c r="AJ375" s="984" t="str">
        <f>Sprachen!H$209</f>
        <v>Anno di costruzione</v>
      </c>
      <c r="AK375" s="980"/>
      <c r="AL375" s="985"/>
      <c r="AM375" s="986" t="str">
        <f>Sprachen!H$210</f>
        <v>Stato</v>
      </c>
      <c r="AN375" s="987"/>
      <c r="AO375" s="988"/>
      <c r="AP375" s="989" t="str">
        <f>Sprachen!H$212</f>
        <v>Obbligo di 
risanam.</v>
      </c>
      <c r="AQ375" s="990"/>
      <c r="AR375" s="991"/>
      <c r="AS375" s="984" t="str">
        <f>Sprachen!H$215</f>
        <v>Schema (allegato)</v>
      </c>
      <c r="AT375" s="982"/>
      <c r="AU375" s="983"/>
    </row>
    <row r="376" spans="2:50" ht="13.5" hidden="1" customHeight="1" x14ac:dyDescent="0.2">
      <c r="B376" s="446" t="str">
        <f>Sprachen!H$176</f>
        <v>B.9  Impianti di produzione di energia</v>
      </c>
      <c r="C376" s="447"/>
      <c r="D376" s="347"/>
      <c r="E376" s="347"/>
      <c r="F376" s="347"/>
      <c r="G376" s="347"/>
      <c r="H376" s="347"/>
      <c r="I376" s="347"/>
      <c r="J376" s="347"/>
      <c r="K376" s="347"/>
      <c r="L376" s="347"/>
      <c r="M376" s="347"/>
      <c r="N376" s="22"/>
      <c r="O376" s="21"/>
      <c r="P376" s="348"/>
      <c r="Q376" s="348"/>
      <c r="R376" s="348"/>
      <c r="S376" s="348"/>
      <c r="T376" s="348"/>
      <c r="U376" s="348"/>
      <c r="V376" s="348"/>
      <c r="W376" s="348"/>
      <c r="X376" s="348"/>
      <c r="Y376" s="348"/>
      <c r="Z376" s="348"/>
      <c r="AA376" s="996"/>
      <c r="AB376" s="997"/>
      <c r="AC376" s="998"/>
      <c r="AD376" s="999"/>
      <c r="AE376" s="1000"/>
      <c r="AF376" s="966"/>
      <c r="AG376" s="650"/>
      <c r="AH376" s="649"/>
      <c r="AI376" s="651"/>
      <c r="AJ376" s="1001"/>
      <c r="AK376" s="1002"/>
      <c r="AL376" s="969"/>
      <c r="AM376" s="1003"/>
      <c r="AN376" s="966"/>
      <c r="AO376" s="971"/>
      <c r="AP376" s="970"/>
      <c r="AQ376" s="852"/>
      <c r="AR376" s="1004"/>
      <c r="AS376" s="967"/>
      <c r="AT376" s="966"/>
      <c r="AU376" s="1149"/>
    </row>
    <row r="377" spans="2:50" ht="13.5" hidden="1" customHeight="1" x14ac:dyDescent="0.2">
      <c r="B377" s="2"/>
      <c r="C377" s="995"/>
      <c r="D377" s="850"/>
      <c r="E377" s="850"/>
      <c r="F377" s="850"/>
      <c r="G377" s="850"/>
      <c r="H377" s="850"/>
      <c r="I377" s="850"/>
      <c r="J377" s="850"/>
      <c r="K377" s="850"/>
      <c r="L377" s="850"/>
      <c r="M377" s="850"/>
      <c r="N377" s="871"/>
      <c r="O377" s="917"/>
      <c r="P377" s="850"/>
      <c r="Q377" s="850"/>
      <c r="R377" s="850"/>
      <c r="S377" s="850"/>
      <c r="T377" s="850"/>
      <c r="U377" s="850"/>
      <c r="V377" s="850"/>
      <c r="W377" s="850"/>
      <c r="X377" s="850"/>
      <c r="Y377" s="850"/>
      <c r="Z377" s="918"/>
      <c r="AA377" s="919"/>
      <c r="AB377" s="920"/>
      <c r="AC377" s="921"/>
      <c r="AD377" s="922"/>
      <c r="AE377" s="923"/>
      <c r="AF377" s="924"/>
      <c r="AG377" s="925"/>
      <c r="AH377" s="926"/>
      <c r="AI377" s="927"/>
      <c r="AJ377" s="928"/>
      <c r="AK377" s="929"/>
      <c r="AL377" s="930"/>
      <c r="AM377" s="931"/>
      <c r="AN377" s="932"/>
      <c r="AO377" s="933"/>
      <c r="AP377" s="931"/>
      <c r="AQ377" s="934"/>
      <c r="AR377" s="935"/>
      <c r="AS377" s="1145"/>
      <c r="AT377" s="1146"/>
      <c r="AU377" s="1147"/>
    </row>
    <row r="378" spans="2:50" ht="13.5" hidden="1" customHeight="1" x14ac:dyDescent="0.2">
      <c r="B378" s="2"/>
      <c r="C378" s="995"/>
      <c r="D378" s="850"/>
      <c r="E378" s="850"/>
      <c r="F378" s="850"/>
      <c r="G378" s="850"/>
      <c r="H378" s="850"/>
      <c r="I378" s="850"/>
      <c r="J378" s="850"/>
      <c r="K378" s="850"/>
      <c r="L378" s="850"/>
      <c r="M378" s="850"/>
      <c r="N378" s="871"/>
      <c r="O378" s="917"/>
      <c r="P378" s="850"/>
      <c r="Q378" s="850"/>
      <c r="R378" s="850"/>
      <c r="S378" s="850"/>
      <c r="T378" s="850"/>
      <c r="U378" s="850"/>
      <c r="V378" s="850"/>
      <c r="W378" s="850"/>
      <c r="X378" s="850"/>
      <c r="Y378" s="850"/>
      <c r="Z378" s="918"/>
      <c r="AA378" s="919"/>
      <c r="AB378" s="920"/>
      <c r="AC378" s="921"/>
      <c r="AD378" s="922"/>
      <c r="AE378" s="923"/>
      <c r="AF378" s="924"/>
      <c r="AG378" s="925"/>
      <c r="AH378" s="926"/>
      <c r="AI378" s="927"/>
      <c r="AJ378" s="928"/>
      <c r="AK378" s="929"/>
      <c r="AL378" s="930"/>
      <c r="AM378" s="931"/>
      <c r="AN378" s="932"/>
      <c r="AO378" s="933"/>
      <c r="AP378" s="931"/>
      <c r="AQ378" s="934"/>
      <c r="AR378" s="935"/>
      <c r="AS378" s="1145"/>
      <c r="AT378" s="1146"/>
      <c r="AU378" s="1147"/>
    </row>
    <row r="379" spans="2:50" ht="13.5" hidden="1" customHeight="1" x14ac:dyDescent="0.2">
      <c r="B379" s="2"/>
      <c r="C379" s="995"/>
      <c r="D379" s="850"/>
      <c r="E379" s="850"/>
      <c r="F379" s="850"/>
      <c r="G379" s="850"/>
      <c r="H379" s="850"/>
      <c r="I379" s="850"/>
      <c r="J379" s="850"/>
      <c r="K379" s="850"/>
      <c r="L379" s="850"/>
      <c r="M379" s="850"/>
      <c r="N379" s="871"/>
      <c r="O379" s="917"/>
      <c r="P379" s="850"/>
      <c r="Q379" s="850"/>
      <c r="R379" s="850"/>
      <c r="S379" s="850"/>
      <c r="T379" s="850"/>
      <c r="U379" s="850"/>
      <c r="V379" s="850"/>
      <c r="W379" s="850"/>
      <c r="X379" s="850"/>
      <c r="Y379" s="850"/>
      <c r="Z379" s="918"/>
      <c r="AA379" s="919"/>
      <c r="AB379" s="920"/>
      <c r="AC379" s="921"/>
      <c r="AD379" s="922"/>
      <c r="AE379" s="923"/>
      <c r="AF379" s="924"/>
      <c r="AG379" s="925"/>
      <c r="AH379" s="926"/>
      <c r="AI379" s="927"/>
      <c r="AJ379" s="928"/>
      <c r="AK379" s="929"/>
      <c r="AL379" s="930"/>
      <c r="AM379" s="931"/>
      <c r="AN379" s="932"/>
      <c r="AO379" s="933"/>
      <c r="AP379" s="931"/>
      <c r="AQ379" s="934"/>
      <c r="AR379" s="935"/>
      <c r="AS379" s="1145"/>
      <c r="AT379" s="1146"/>
      <c r="AU379" s="1147"/>
    </row>
    <row r="380" spans="2:50" ht="13.5" hidden="1" customHeight="1" x14ac:dyDescent="0.2">
      <c r="B380" s="2"/>
      <c r="C380" s="995"/>
      <c r="D380" s="850"/>
      <c r="E380" s="850"/>
      <c r="F380" s="850"/>
      <c r="G380" s="850"/>
      <c r="H380" s="850"/>
      <c r="I380" s="850"/>
      <c r="J380" s="850"/>
      <c r="K380" s="850"/>
      <c r="L380" s="850"/>
      <c r="M380" s="850"/>
      <c r="N380" s="871"/>
      <c r="O380" s="917"/>
      <c r="P380" s="850"/>
      <c r="Q380" s="850"/>
      <c r="R380" s="850"/>
      <c r="S380" s="850"/>
      <c r="T380" s="850"/>
      <c r="U380" s="850"/>
      <c r="V380" s="850"/>
      <c r="W380" s="850"/>
      <c r="X380" s="850"/>
      <c r="Y380" s="850"/>
      <c r="Z380" s="918"/>
      <c r="AA380" s="919"/>
      <c r="AB380" s="920"/>
      <c r="AC380" s="921"/>
      <c r="AD380" s="922"/>
      <c r="AE380" s="923"/>
      <c r="AF380" s="924"/>
      <c r="AG380" s="925"/>
      <c r="AH380" s="926"/>
      <c r="AI380" s="927"/>
      <c r="AJ380" s="928"/>
      <c r="AK380" s="929"/>
      <c r="AL380" s="930"/>
      <c r="AM380" s="931"/>
      <c r="AN380" s="932"/>
      <c r="AO380" s="933"/>
      <c r="AP380" s="931"/>
      <c r="AQ380" s="934"/>
      <c r="AR380" s="935"/>
      <c r="AS380" s="1145"/>
      <c r="AT380" s="1146"/>
      <c r="AU380" s="1147"/>
    </row>
    <row r="381" spans="2:50" ht="13.5" hidden="1" customHeight="1" x14ac:dyDescent="0.2">
      <c r="B381" s="2"/>
      <c r="C381" s="995"/>
      <c r="D381" s="850"/>
      <c r="E381" s="850"/>
      <c r="F381" s="850"/>
      <c r="G381" s="850"/>
      <c r="H381" s="850"/>
      <c r="I381" s="850"/>
      <c r="J381" s="850"/>
      <c r="K381" s="850"/>
      <c r="L381" s="850"/>
      <c r="M381" s="850"/>
      <c r="N381" s="871"/>
      <c r="O381" s="917"/>
      <c r="P381" s="850"/>
      <c r="Q381" s="850"/>
      <c r="R381" s="850"/>
      <c r="S381" s="850"/>
      <c r="T381" s="850"/>
      <c r="U381" s="850"/>
      <c r="V381" s="850"/>
      <c r="W381" s="850"/>
      <c r="X381" s="850"/>
      <c r="Y381" s="850"/>
      <c r="Z381" s="918"/>
      <c r="AA381" s="919"/>
      <c r="AB381" s="920"/>
      <c r="AC381" s="921"/>
      <c r="AD381" s="922"/>
      <c r="AE381" s="923"/>
      <c r="AF381" s="924"/>
      <c r="AG381" s="925"/>
      <c r="AH381" s="926"/>
      <c r="AI381" s="927"/>
      <c r="AJ381" s="928"/>
      <c r="AK381" s="929"/>
      <c r="AL381" s="930"/>
      <c r="AM381" s="931"/>
      <c r="AN381" s="932"/>
      <c r="AO381" s="933"/>
      <c r="AP381" s="931"/>
      <c r="AQ381" s="934"/>
      <c r="AR381" s="935"/>
      <c r="AS381" s="1145"/>
      <c r="AT381" s="1146"/>
      <c r="AU381" s="1147"/>
    </row>
    <row r="382" spans="2:50" ht="13.5" hidden="1" customHeight="1" x14ac:dyDescent="0.2">
      <c r="B382" s="2"/>
      <c r="C382" s="995"/>
      <c r="D382" s="850"/>
      <c r="E382" s="850"/>
      <c r="F382" s="850"/>
      <c r="G382" s="850"/>
      <c r="H382" s="850"/>
      <c r="I382" s="850"/>
      <c r="J382" s="850"/>
      <c r="K382" s="850"/>
      <c r="L382" s="850"/>
      <c r="M382" s="850"/>
      <c r="N382" s="871"/>
      <c r="O382" s="917"/>
      <c r="P382" s="850"/>
      <c r="Q382" s="850"/>
      <c r="R382" s="850"/>
      <c r="S382" s="850"/>
      <c r="T382" s="850"/>
      <c r="U382" s="850"/>
      <c r="V382" s="850"/>
      <c r="W382" s="850"/>
      <c r="X382" s="850"/>
      <c r="Y382" s="850"/>
      <c r="Z382" s="918"/>
      <c r="AA382" s="919"/>
      <c r="AB382" s="920"/>
      <c r="AC382" s="921"/>
      <c r="AD382" s="922"/>
      <c r="AE382" s="923"/>
      <c r="AF382" s="924"/>
      <c r="AG382" s="925"/>
      <c r="AH382" s="926"/>
      <c r="AI382" s="927"/>
      <c r="AJ382" s="928"/>
      <c r="AK382" s="929"/>
      <c r="AL382" s="930"/>
      <c r="AM382" s="931"/>
      <c r="AN382" s="932"/>
      <c r="AO382" s="933"/>
      <c r="AP382" s="931"/>
      <c r="AQ382" s="934"/>
      <c r="AR382" s="935"/>
      <c r="AS382" s="1145"/>
      <c r="AT382" s="1146"/>
      <c r="AU382" s="1147"/>
    </row>
    <row r="383" spans="2:50" ht="4.5" hidden="1" customHeight="1" x14ac:dyDescent="0.2">
      <c r="B383" s="24"/>
      <c r="C383" s="349"/>
      <c r="D383" s="349"/>
      <c r="E383" s="349"/>
      <c r="F383" s="349"/>
      <c r="G383" s="349"/>
      <c r="H383" s="349"/>
      <c r="I383" s="349"/>
      <c r="J383" s="349"/>
      <c r="K383" s="349"/>
      <c r="L383" s="349"/>
      <c r="M383" s="349"/>
      <c r="N383" s="642"/>
      <c r="O383" s="24"/>
      <c r="P383" s="349"/>
      <c r="Q383" s="349"/>
      <c r="R383" s="349"/>
      <c r="S383" s="349"/>
      <c r="T383" s="349"/>
      <c r="U383" s="349"/>
      <c r="V383" s="349"/>
      <c r="W383" s="349"/>
      <c r="X383" s="349"/>
      <c r="Y383" s="349"/>
      <c r="Z383" s="349"/>
      <c r="AA383" s="366"/>
      <c r="AB383" s="349"/>
      <c r="AC383" s="364"/>
      <c r="AD383" s="972"/>
      <c r="AE383" s="973"/>
      <c r="AF383" s="974"/>
      <c r="AG383" s="366"/>
      <c r="AH383" s="349"/>
      <c r="AI383" s="642"/>
      <c r="AJ383" s="959"/>
      <c r="AK383" s="960"/>
      <c r="AL383" s="961"/>
      <c r="AM383" s="975"/>
      <c r="AN383" s="974"/>
      <c r="AO383" s="976"/>
      <c r="AP383" s="653"/>
      <c r="AQ383" s="349"/>
      <c r="AR383" s="642"/>
      <c r="AS383" s="959"/>
      <c r="AT383" s="974"/>
      <c r="AU383" s="1148"/>
    </row>
    <row r="384" spans="2:50" ht="13.5" hidden="1" customHeight="1" x14ac:dyDescent="0.2">
      <c r="B384" s="446" t="str">
        <f>Sprachen!H$177</f>
        <v>B.10  Consumatori di energia tecnica impiantistica</v>
      </c>
      <c r="C384" s="448"/>
      <c r="D384" s="347"/>
      <c r="E384" s="347"/>
      <c r="F384" s="347"/>
      <c r="G384" s="347"/>
      <c r="H384" s="347"/>
      <c r="I384" s="347"/>
      <c r="J384" s="347"/>
      <c r="K384" s="347"/>
      <c r="L384" s="347"/>
      <c r="M384" s="347"/>
      <c r="N384" s="22"/>
      <c r="O384" s="21"/>
      <c r="P384" s="348"/>
      <c r="Q384" s="348"/>
      <c r="R384" s="348"/>
      <c r="S384" s="348"/>
      <c r="T384" s="348"/>
      <c r="U384" s="348"/>
      <c r="V384" s="348"/>
      <c r="W384" s="348"/>
      <c r="X384" s="348"/>
      <c r="Y384" s="348"/>
      <c r="Z384" s="348"/>
      <c r="AA384" s="365"/>
      <c r="AB384" s="348"/>
      <c r="AC384" s="363"/>
      <c r="AD384" s="964"/>
      <c r="AE384" s="965"/>
      <c r="AF384" s="966"/>
      <c r="AG384" s="365"/>
      <c r="AH384" s="348"/>
      <c r="AI384" s="643"/>
      <c r="AJ384" s="967"/>
      <c r="AK384" s="968"/>
      <c r="AL384" s="969"/>
      <c r="AM384" s="970"/>
      <c r="AN384" s="966"/>
      <c r="AO384" s="971"/>
      <c r="AP384" s="662"/>
      <c r="AQ384" s="348"/>
      <c r="AR384" s="643"/>
      <c r="AS384" s="967"/>
      <c r="AT384" s="966"/>
      <c r="AU384" s="1149"/>
    </row>
    <row r="385" spans="2:47" ht="13.5" hidden="1" customHeight="1" x14ac:dyDescent="0.2">
      <c r="B385" s="2"/>
      <c r="C385" s="995"/>
      <c r="D385" s="850"/>
      <c r="E385" s="850"/>
      <c r="F385" s="850"/>
      <c r="G385" s="850"/>
      <c r="H385" s="850"/>
      <c r="I385" s="850"/>
      <c r="J385" s="850"/>
      <c r="K385" s="850"/>
      <c r="L385" s="850"/>
      <c r="M385" s="850"/>
      <c r="N385" s="871"/>
      <c r="O385" s="917"/>
      <c r="P385" s="850"/>
      <c r="Q385" s="850"/>
      <c r="R385" s="850"/>
      <c r="S385" s="850"/>
      <c r="T385" s="850"/>
      <c r="U385" s="850"/>
      <c r="V385" s="850"/>
      <c r="W385" s="850"/>
      <c r="X385" s="850"/>
      <c r="Y385" s="850"/>
      <c r="Z385" s="918"/>
      <c r="AA385" s="919"/>
      <c r="AB385" s="920"/>
      <c r="AC385" s="921"/>
      <c r="AD385" s="922"/>
      <c r="AE385" s="923"/>
      <c r="AF385" s="924"/>
      <c r="AG385" s="925"/>
      <c r="AH385" s="926"/>
      <c r="AI385" s="927"/>
      <c r="AJ385" s="928"/>
      <c r="AK385" s="929"/>
      <c r="AL385" s="930"/>
      <c r="AM385" s="931"/>
      <c r="AN385" s="932"/>
      <c r="AO385" s="933"/>
      <c r="AP385" s="931"/>
      <c r="AQ385" s="934"/>
      <c r="AR385" s="935"/>
      <c r="AS385" s="1145"/>
      <c r="AT385" s="1146"/>
      <c r="AU385" s="1147"/>
    </row>
    <row r="386" spans="2:47" ht="13.5" hidden="1" customHeight="1" x14ac:dyDescent="0.2">
      <c r="B386" s="2"/>
      <c r="C386" s="995"/>
      <c r="D386" s="850"/>
      <c r="E386" s="850"/>
      <c r="F386" s="850"/>
      <c r="G386" s="850"/>
      <c r="H386" s="850"/>
      <c r="I386" s="850"/>
      <c r="J386" s="850"/>
      <c r="K386" s="850"/>
      <c r="L386" s="850"/>
      <c r="M386" s="850"/>
      <c r="N386" s="871"/>
      <c r="O386" s="917"/>
      <c r="P386" s="850"/>
      <c r="Q386" s="850"/>
      <c r="R386" s="850"/>
      <c r="S386" s="850"/>
      <c r="T386" s="850"/>
      <c r="U386" s="850"/>
      <c r="V386" s="850"/>
      <c r="W386" s="850"/>
      <c r="X386" s="850"/>
      <c r="Y386" s="850"/>
      <c r="Z386" s="918"/>
      <c r="AA386" s="919"/>
      <c r="AB386" s="920"/>
      <c r="AC386" s="921"/>
      <c r="AD386" s="922"/>
      <c r="AE386" s="923"/>
      <c r="AF386" s="924"/>
      <c r="AG386" s="925"/>
      <c r="AH386" s="926"/>
      <c r="AI386" s="927"/>
      <c r="AJ386" s="928"/>
      <c r="AK386" s="929"/>
      <c r="AL386" s="930"/>
      <c r="AM386" s="931"/>
      <c r="AN386" s="932"/>
      <c r="AO386" s="933"/>
      <c r="AP386" s="931"/>
      <c r="AQ386" s="934"/>
      <c r="AR386" s="935"/>
      <c r="AS386" s="1145"/>
      <c r="AT386" s="1146"/>
      <c r="AU386" s="1147"/>
    </row>
    <row r="387" spans="2:47" ht="13.5" hidden="1" customHeight="1" x14ac:dyDescent="0.2">
      <c r="B387" s="2"/>
      <c r="C387" s="995"/>
      <c r="D387" s="850"/>
      <c r="E387" s="850"/>
      <c r="F387" s="850"/>
      <c r="G387" s="850"/>
      <c r="H387" s="850"/>
      <c r="I387" s="850"/>
      <c r="J387" s="850"/>
      <c r="K387" s="850"/>
      <c r="L387" s="850"/>
      <c r="M387" s="850"/>
      <c r="N387" s="871"/>
      <c r="O387" s="917"/>
      <c r="P387" s="850"/>
      <c r="Q387" s="850"/>
      <c r="R387" s="850"/>
      <c r="S387" s="850"/>
      <c r="T387" s="850"/>
      <c r="U387" s="850"/>
      <c r="V387" s="850"/>
      <c r="W387" s="850"/>
      <c r="X387" s="850"/>
      <c r="Y387" s="850"/>
      <c r="Z387" s="918"/>
      <c r="AA387" s="919"/>
      <c r="AB387" s="920"/>
      <c r="AC387" s="921"/>
      <c r="AD387" s="922"/>
      <c r="AE387" s="923"/>
      <c r="AF387" s="924"/>
      <c r="AG387" s="925"/>
      <c r="AH387" s="926"/>
      <c r="AI387" s="927"/>
      <c r="AJ387" s="928"/>
      <c r="AK387" s="929"/>
      <c r="AL387" s="930"/>
      <c r="AM387" s="931"/>
      <c r="AN387" s="932"/>
      <c r="AO387" s="933"/>
      <c r="AP387" s="931"/>
      <c r="AQ387" s="934"/>
      <c r="AR387" s="935"/>
      <c r="AS387" s="1145"/>
      <c r="AT387" s="1146"/>
      <c r="AU387" s="1147"/>
    </row>
    <row r="388" spans="2:47" ht="13.5" hidden="1" customHeight="1" x14ac:dyDescent="0.2">
      <c r="B388" s="2"/>
      <c r="C388" s="995"/>
      <c r="D388" s="850"/>
      <c r="E388" s="850"/>
      <c r="F388" s="850"/>
      <c r="G388" s="850"/>
      <c r="H388" s="850"/>
      <c r="I388" s="850"/>
      <c r="J388" s="850"/>
      <c r="K388" s="850"/>
      <c r="L388" s="850"/>
      <c r="M388" s="850"/>
      <c r="N388" s="871"/>
      <c r="O388" s="917"/>
      <c r="P388" s="850"/>
      <c r="Q388" s="850"/>
      <c r="R388" s="850"/>
      <c r="S388" s="850"/>
      <c r="T388" s="850"/>
      <c r="U388" s="850"/>
      <c r="V388" s="850"/>
      <c r="W388" s="850"/>
      <c r="X388" s="850"/>
      <c r="Y388" s="850"/>
      <c r="Z388" s="918"/>
      <c r="AA388" s="919"/>
      <c r="AB388" s="920"/>
      <c r="AC388" s="921"/>
      <c r="AD388" s="922"/>
      <c r="AE388" s="923"/>
      <c r="AF388" s="924"/>
      <c r="AG388" s="925"/>
      <c r="AH388" s="926"/>
      <c r="AI388" s="927"/>
      <c r="AJ388" s="928"/>
      <c r="AK388" s="929"/>
      <c r="AL388" s="930"/>
      <c r="AM388" s="931"/>
      <c r="AN388" s="932"/>
      <c r="AO388" s="933"/>
      <c r="AP388" s="931"/>
      <c r="AQ388" s="934"/>
      <c r="AR388" s="935"/>
      <c r="AS388" s="1145"/>
      <c r="AT388" s="1146"/>
      <c r="AU388" s="1147"/>
    </row>
    <row r="389" spans="2:47" ht="13.5" hidden="1" customHeight="1" x14ac:dyDescent="0.2">
      <c r="B389" s="2"/>
      <c r="C389" s="995"/>
      <c r="D389" s="850"/>
      <c r="E389" s="850"/>
      <c r="F389" s="850"/>
      <c r="G389" s="850"/>
      <c r="H389" s="850"/>
      <c r="I389" s="850"/>
      <c r="J389" s="850"/>
      <c r="K389" s="850"/>
      <c r="L389" s="850"/>
      <c r="M389" s="850"/>
      <c r="N389" s="871"/>
      <c r="O389" s="917"/>
      <c r="P389" s="850"/>
      <c r="Q389" s="850"/>
      <c r="R389" s="850"/>
      <c r="S389" s="850"/>
      <c r="T389" s="850"/>
      <c r="U389" s="850"/>
      <c r="V389" s="850"/>
      <c r="W389" s="850"/>
      <c r="X389" s="850"/>
      <c r="Y389" s="850"/>
      <c r="Z389" s="918"/>
      <c r="AA389" s="919"/>
      <c r="AB389" s="920"/>
      <c r="AC389" s="921"/>
      <c r="AD389" s="922"/>
      <c r="AE389" s="923"/>
      <c r="AF389" s="924"/>
      <c r="AG389" s="925"/>
      <c r="AH389" s="926"/>
      <c r="AI389" s="927"/>
      <c r="AJ389" s="928"/>
      <c r="AK389" s="929"/>
      <c r="AL389" s="930"/>
      <c r="AM389" s="931"/>
      <c r="AN389" s="932"/>
      <c r="AO389" s="933"/>
      <c r="AP389" s="931"/>
      <c r="AQ389" s="934"/>
      <c r="AR389" s="935"/>
      <c r="AS389" s="1145"/>
      <c r="AT389" s="1146"/>
      <c r="AU389" s="1147"/>
    </row>
    <row r="390" spans="2:47" ht="13.5" hidden="1" customHeight="1" x14ac:dyDescent="0.2">
      <c r="B390" s="2"/>
      <c r="C390" s="995"/>
      <c r="D390" s="850"/>
      <c r="E390" s="850"/>
      <c r="F390" s="850"/>
      <c r="G390" s="850"/>
      <c r="H390" s="850"/>
      <c r="I390" s="850"/>
      <c r="J390" s="850"/>
      <c r="K390" s="850"/>
      <c r="L390" s="850"/>
      <c r="M390" s="850"/>
      <c r="N390" s="871"/>
      <c r="O390" s="917"/>
      <c r="P390" s="850"/>
      <c r="Q390" s="850"/>
      <c r="R390" s="850"/>
      <c r="S390" s="850"/>
      <c r="T390" s="850"/>
      <c r="U390" s="850"/>
      <c r="V390" s="850"/>
      <c r="W390" s="850"/>
      <c r="X390" s="850"/>
      <c r="Y390" s="850"/>
      <c r="Z390" s="918"/>
      <c r="AA390" s="919"/>
      <c r="AB390" s="920"/>
      <c r="AC390" s="921"/>
      <c r="AD390" s="922"/>
      <c r="AE390" s="923"/>
      <c r="AF390" s="924"/>
      <c r="AG390" s="925"/>
      <c r="AH390" s="926"/>
      <c r="AI390" s="927"/>
      <c r="AJ390" s="928"/>
      <c r="AK390" s="929"/>
      <c r="AL390" s="930"/>
      <c r="AM390" s="931"/>
      <c r="AN390" s="932"/>
      <c r="AO390" s="933"/>
      <c r="AP390" s="931"/>
      <c r="AQ390" s="934"/>
      <c r="AR390" s="935"/>
      <c r="AS390" s="1145"/>
      <c r="AT390" s="1146"/>
      <c r="AU390" s="1147"/>
    </row>
    <row r="391" spans="2:47" ht="13.5" hidden="1" customHeight="1" x14ac:dyDescent="0.2">
      <c r="B391" s="2"/>
      <c r="C391" s="995"/>
      <c r="D391" s="850"/>
      <c r="E391" s="850"/>
      <c r="F391" s="850"/>
      <c r="G391" s="850"/>
      <c r="H391" s="850"/>
      <c r="I391" s="850"/>
      <c r="J391" s="850"/>
      <c r="K391" s="850"/>
      <c r="L391" s="850"/>
      <c r="M391" s="850"/>
      <c r="N391" s="871"/>
      <c r="O391" s="917"/>
      <c r="P391" s="850"/>
      <c r="Q391" s="850"/>
      <c r="R391" s="850"/>
      <c r="S391" s="850"/>
      <c r="T391" s="850"/>
      <c r="U391" s="850"/>
      <c r="V391" s="850"/>
      <c r="W391" s="850"/>
      <c r="X391" s="850"/>
      <c r="Y391" s="850"/>
      <c r="Z391" s="918"/>
      <c r="AA391" s="919"/>
      <c r="AB391" s="920"/>
      <c r="AC391" s="921"/>
      <c r="AD391" s="922"/>
      <c r="AE391" s="923"/>
      <c r="AF391" s="924"/>
      <c r="AG391" s="925"/>
      <c r="AH391" s="926"/>
      <c r="AI391" s="927"/>
      <c r="AJ391" s="928"/>
      <c r="AK391" s="929"/>
      <c r="AL391" s="930"/>
      <c r="AM391" s="931"/>
      <c r="AN391" s="932"/>
      <c r="AO391" s="933"/>
      <c r="AP391" s="931"/>
      <c r="AQ391" s="934"/>
      <c r="AR391" s="935"/>
      <c r="AS391" s="1145"/>
      <c r="AT391" s="1146"/>
      <c r="AU391" s="1147"/>
    </row>
    <row r="392" spans="2:47" ht="13.5" hidden="1" customHeight="1" x14ac:dyDescent="0.2">
      <c r="B392" s="2"/>
      <c r="C392" s="995"/>
      <c r="D392" s="850"/>
      <c r="E392" s="850"/>
      <c r="F392" s="850"/>
      <c r="G392" s="850"/>
      <c r="H392" s="850"/>
      <c r="I392" s="850"/>
      <c r="J392" s="850"/>
      <c r="K392" s="850"/>
      <c r="L392" s="850"/>
      <c r="M392" s="850"/>
      <c r="N392" s="871"/>
      <c r="O392" s="917"/>
      <c r="P392" s="850"/>
      <c r="Q392" s="850"/>
      <c r="R392" s="850"/>
      <c r="S392" s="850"/>
      <c r="T392" s="850"/>
      <c r="U392" s="850"/>
      <c r="V392" s="850"/>
      <c r="W392" s="850"/>
      <c r="X392" s="850"/>
      <c r="Y392" s="850"/>
      <c r="Z392" s="918"/>
      <c r="AA392" s="919"/>
      <c r="AB392" s="920"/>
      <c r="AC392" s="921"/>
      <c r="AD392" s="922"/>
      <c r="AE392" s="923"/>
      <c r="AF392" s="924"/>
      <c r="AG392" s="925"/>
      <c r="AH392" s="926"/>
      <c r="AI392" s="927"/>
      <c r="AJ392" s="928"/>
      <c r="AK392" s="929"/>
      <c r="AL392" s="930"/>
      <c r="AM392" s="931"/>
      <c r="AN392" s="932"/>
      <c r="AO392" s="933"/>
      <c r="AP392" s="931"/>
      <c r="AQ392" s="934"/>
      <c r="AR392" s="935"/>
      <c r="AS392" s="1145"/>
      <c r="AT392" s="1146"/>
      <c r="AU392" s="1147"/>
    </row>
    <row r="393" spans="2:47" ht="13.5" hidden="1" customHeight="1" x14ac:dyDescent="0.2">
      <c r="B393" s="2"/>
      <c r="C393" s="995"/>
      <c r="D393" s="850"/>
      <c r="E393" s="850"/>
      <c r="F393" s="850"/>
      <c r="G393" s="850"/>
      <c r="H393" s="850"/>
      <c r="I393" s="850"/>
      <c r="J393" s="850"/>
      <c r="K393" s="850"/>
      <c r="L393" s="850"/>
      <c r="M393" s="850"/>
      <c r="N393" s="871"/>
      <c r="O393" s="917"/>
      <c r="P393" s="850"/>
      <c r="Q393" s="850"/>
      <c r="R393" s="850"/>
      <c r="S393" s="850"/>
      <c r="T393" s="850"/>
      <c r="U393" s="850"/>
      <c r="V393" s="850"/>
      <c r="W393" s="850"/>
      <c r="X393" s="850"/>
      <c r="Y393" s="850"/>
      <c r="Z393" s="918"/>
      <c r="AA393" s="919"/>
      <c r="AB393" s="920"/>
      <c r="AC393" s="921"/>
      <c r="AD393" s="922"/>
      <c r="AE393" s="923"/>
      <c r="AF393" s="924"/>
      <c r="AG393" s="925"/>
      <c r="AH393" s="926"/>
      <c r="AI393" s="927"/>
      <c r="AJ393" s="928"/>
      <c r="AK393" s="929"/>
      <c r="AL393" s="930"/>
      <c r="AM393" s="931"/>
      <c r="AN393" s="932"/>
      <c r="AO393" s="933"/>
      <c r="AP393" s="931"/>
      <c r="AQ393" s="934"/>
      <c r="AR393" s="935"/>
      <c r="AS393" s="1145"/>
      <c r="AT393" s="1146"/>
      <c r="AU393" s="1147"/>
    </row>
    <row r="394" spans="2:47" ht="3.75" hidden="1" customHeight="1" x14ac:dyDescent="0.2">
      <c r="B394" s="37"/>
      <c r="C394" s="653"/>
      <c r="D394" s="349"/>
      <c r="E394" s="349"/>
      <c r="F394" s="349"/>
      <c r="G394" s="349"/>
      <c r="H394" s="349"/>
      <c r="I394" s="349"/>
      <c r="J394" s="349"/>
      <c r="K394" s="349"/>
      <c r="L394" s="349"/>
      <c r="M394" s="349"/>
      <c r="N394" s="642"/>
      <c r="O394" s="24"/>
      <c r="P394" s="349"/>
      <c r="Q394" s="349"/>
      <c r="R394" s="349"/>
      <c r="S394" s="349"/>
      <c r="T394" s="349"/>
      <c r="U394" s="349"/>
      <c r="V394" s="349"/>
      <c r="W394" s="349"/>
      <c r="X394" s="349"/>
      <c r="Y394" s="349"/>
      <c r="Z394" s="349"/>
      <c r="AA394" s="366"/>
      <c r="AB394" s="349"/>
      <c r="AC394" s="364"/>
      <c r="AD394" s="956"/>
      <c r="AE394" s="957"/>
      <c r="AF394" s="958"/>
      <c r="AG394" s="652"/>
      <c r="AH394" s="644"/>
      <c r="AI394" s="641"/>
      <c r="AJ394" s="959"/>
      <c r="AK394" s="960"/>
      <c r="AL394" s="961"/>
      <c r="AM394" s="962"/>
      <c r="AN394" s="958"/>
      <c r="AO394" s="963"/>
      <c r="AP394" s="653"/>
      <c r="AQ394" s="349"/>
      <c r="AR394" s="642"/>
      <c r="AS394" s="1150"/>
      <c r="AT394" s="958"/>
      <c r="AU394" s="1151"/>
    </row>
    <row r="395" spans="2:47" ht="13.5" hidden="1" customHeight="1" x14ac:dyDescent="0.2">
      <c r="B395" s="449" t="str">
        <f>Sprachen!H$178</f>
        <v>B.11  Consumatori di energia processi e produzione</v>
      </c>
      <c r="C395" s="448"/>
      <c r="D395" s="347"/>
      <c r="E395" s="347"/>
      <c r="F395" s="347"/>
      <c r="G395" s="347"/>
      <c r="H395" s="347"/>
      <c r="I395" s="347"/>
      <c r="J395" s="347"/>
      <c r="K395" s="347"/>
      <c r="L395" s="347"/>
      <c r="M395" s="347"/>
      <c r="N395" s="22"/>
      <c r="O395" s="21"/>
      <c r="P395" s="348"/>
      <c r="Q395" s="348"/>
      <c r="R395" s="348"/>
      <c r="S395" s="348"/>
      <c r="T395" s="348"/>
      <c r="U395" s="348"/>
      <c r="V395" s="348"/>
      <c r="W395" s="348"/>
      <c r="X395" s="348"/>
      <c r="Y395" s="348"/>
      <c r="Z395" s="348"/>
      <c r="AA395" s="365"/>
      <c r="AB395" s="348"/>
      <c r="AC395" s="363"/>
      <c r="AD395" s="964"/>
      <c r="AE395" s="965"/>
      <c r="AF395" s="966"/>
      <c r="AG395" s="365"/>
      <c r="AH395" s="348"/>
      <c r="AI395" s="643"/>
      <c r="AJ395" s="967"/>
      <c r="AK395" s="968"/>
      <c r="AL395" s="969"/>
      <c r="AM395" s="970"/>
      <c r="AN395" s="966"/>
      <c r="AO395" s="971"/>
      <c r="AP395" s="662"/>
      <c r="AQ395" s="348"/>
      <c r="AR395" s="643"/>
      <c r="AS395" s="967"/>
      <c r="AT395" s="966"/>
      <c r="AU395" s="1149"/>
    </row>
    <row r="396" spans="2:47" ht="13.5" hidden="1" customHeight="1" x14ac:dyDescent="0.2">
      <c r="B396" s="2"/>
      <c r="C396" s="995"/>
      <c r="D396" s="850"/>
      <c r="E396" s="850"/>
      <c r="F396" s="850"/>
      <c r="G396" s="850"/>
      <c r="H396" s="850"/>
      <c r="I396" s="850"/>
      <c r="J396" s="850"/>
      <c r="K396" s="850"/>
      <c r="L396" s="850"/>
      <c r="M396" s="850"/>
      <c r="N396" s="871"/>
      <c r="O396" s="917"/>
      <c r="P396" s="850"/>
      <c r="Q396" s="850"/>
      <c r="R396" s="850"/>
      <c r="S396" s="850"/>
      <c r="T396" s="850"/>
      <c r="U396" s="850"/>
      <c r="V396" s="850"/>
      <c r="W396" s="850"/>
      <c r="X396" s="850"/>
      <c r="Y396" s="850"/>
      <c r="Z396" s="918"/>
      <c r="AA396" s="919"/>
      <c r="AB396" s="920"/>
      <c r="AC396" s="921"/>
      <c r="AD396" s="922"/>
      <c r="AE396" s="923"/>
      <c r="AF396" s="924"/>
      <c r="AG396" s="925"/>
      <c r="AH396" s="926"/>
      <c r="AI396" s="927"/>
      <c r="AJ396" s="928"/>
      <c r="AK396" s="929"/>
      <c r="AL396" s="930"/>
      <c r="AM396" s="931"/>
      <c r="AN396" s="932"/>
      <c r="AO396" s="933"/>
      <c r="AP396" s="931"/>
      <c r="AQ396" s="934"/>
      <c r="AR396" s="935"/>
      <c r="AS396" s="1145"/>
      <c r="AT396" s="1146"/>
      <c r="AU396" s="1147"/>
    </row>
    <row r="397" spans="2:47" ht="13.5" hidden="1" customHeight="1" x14ac:dyDescent="0.2">
      <c r="B397" s="2"/>
      <c r="C397" s="995"/>
      <c r="D397" s="850"/>
      <c r="E397" s="850"/>
      <c r="F397" s="850"/>
      <c r="G397" s="850"/>
      <c r="H397" s="850"/>
      <c r="I397" s="850"/>
      <c r="J397" s="850"/>
      <c r="K397" s="850"/>
      <c r="L397" s="850"/>
      <c r="M397" s="850"/>
      <c r="N397" s="871"/>
      <c r="O397" s="917"/>
      <c r="P397" s="850"/>
      <c r="Q397" s="850"/>
      <c r="R397" s="850"/>
      <c r="S397" s="850"/>
      <c r="T397" s="850"/>
      <c r="U397" s="850"/>
      <c r="V397" s="850"/>
      <c r="W397" s="850"/>
      <c r="X397" s="850"/>
      <c r="Y397" s="850"/>
      <c r="Z397" s="918"/>
      <c r="AA397" s="919"/>
      <c r="AB397" s="920"/>
      <c r="AC397" s="921"/>
      <c r="AD397" s="922"/>
      <c r="AE397" s="923"/>
      <c r="AF397" s="924"/>
      <c r="AG397" s="925"/>
      <c r="AH397" s="926"/>
      <c r="AI397" s="927"/>
      <c r="AJ397" s="928"/>
      <c r="AK397" s="929"/>
      <c r="AL397" s="930"/>
      <c r="AM397" s="931"/>
      <c r="AN397" s="932"/>
      <c r="AO397" s="933"/>
      <c r="AP397" s="931"/>
      <c r="AQ397" s="934"/>
      <c r="AR397" s="935"/>
      <c r="AS397" s="1145"/>
      <c r="AT397" s="1146"/>
      <c r="AU397" s="1147"/>
    </row>
    <row r="398" spans="2:47" ht="13.5" hidden="1" customHeight="1" x14ac:dyDescent="0.2">
      <c r="B398" s="2"/>
      <c r="C398" s="995"/>
      <c r="D398" s="850"/>
      <c r="E398" s="850"/>
      <c r="F398" s="850"/>
      <c r="G398" s="850"/>
      <c r="H398" s="850"/>
      <c r="I398" s="850"/>
      <c r="J398" s="850"/>
      <c r="K398" s="850"/>
      <c r="L398" s="850"/>
      <c r="M398" s="850"/>
      <c r="N398" s="871"/>
      <c r="O398" s="917"/>
      <c r="P398" s="850"/>
      <c r="Q398" s="850"/>
      <c r="R398" s="850"/>
      <c r="S398" s="850"/>
      <c r="T398" s="850"/>
      <c r="U398" s="850"/>
      <c r="V398" s="850"/>
      <c r="W398" s="850"/>
      <c r="X398" s="850"/>
      <c r="Y398" s="850"/>
      <c r="Z398" s="918"/>
      <c r="AA398" s="919"/>
      <c r="AB398" s="920"/>
      <c r="AC398" s="921"/>
      <c r="AD398" s="922"/>
      <c r="AE398" s="923"/>
      <c r="AF398" s="924"/>
      <c r="AG398" s="925"/>
      <c r="AH398" s="926"/>
      <c r="AI398" s="927"/>
      <c r="AJ398" s="928"/>
      <c r="AK398" s="929"/>
      <c r="AL398" s="930"/>
      <c r="AM398" s="931"/>
      <c r="AN398" s="932"/>
      <c r="AO398" s="933"/>
      <c r="AP398" s="931"/>
      <c r="AQ398" s="934"/>
      <c r="AR398" s="935"/>
      <c r="AS398" s="1145"/>
      <c r="AT398" s="1146"/>
      <c r="AU398" s="1147"/>
    </row>
    <row r="399" spans="2:47" ht="13.5" hidden="1" customHeight="1" x14ac:dyDescent="0.2">
      <c r="B399" s="2"/>
      <c r="C399" s="995"/>
      <c r="D399" s="850"/>
      <c r="E399" s="850"/>
      <c r="F399" s="850"/>
      <c r="G399" s="850"/>
      <c r="H399" s="850"/>
      <c r="I399" s="850"/>
      <c r="J399" s="850"/>
      <c r="K399" s="850"/>
      <c r="L399" s="850"/>
      <c r="M399" s="850"/>
      <c r="N399" s="871"/>
      <c r="O399" s="917"/>
      <c r="P399" s="850"/>
      <c r="Q399" s="850"/>
      <c r="R399" s="850"/>
      <c r="S399" s="850"/>
      <c r="T399" s="850"/>
      <c r="U399" s="850"/>
      <c r="V399" s="850"/>
      <c r="W399" s="850"/>
      <c r="X399" s="850"/>
      <c r="Y399" s="850"/>
      <c r="Z399" s="918"/>
      <c r="AA399" s="919"/>
      <c r="AB399" s="920"/>
      <c r="AC399" s="921"/>
      <c r="AD399" s="922"/>
      <c r="AE399" s="923"/>
      <c r="AF399" s="924"/>
      <c r="AG399" s="925"/>
      <c r="AH399" s="926"/>
      <c r="AI399" s="927"/>
      <c r="AJ399" s="928"/>
      <c r="AK399" s="929"/>
      <c r="AL399" s="930"/>
      <c r="AM399" s="931"/>
      <c r="AN399" s="932"/>
      <c r="AO399" s="933"/>
      <c r="AP399" s="931"/>
      <c r="AQ399" s="934"/>
      <c r="AR399" s="935"/>
      <c r="AS399" s="1145"/>
      <c r="AT399" s="1146"/>
      <c r="AU399" s="1147"/>
    </row>
    <row r="400" spans="2:47" ht="13.5" hidden="1" customHeight="1" x14ac:dyDescent="0.2">
      <c r="B400" s="2"/>
      <c r="C400" s="995"/>
      <c r="D400" s="850"/>
      <c r="E400" s="850"/>
      <c r="F400" s="850"/>
      <c r="G400" s="850"/>
      <c r="H400" s="850"/>
      <c r="I400" s="850"/>
      <c r="J400" s="850"/>
      <c r="K400" s="850"/>
      <c r="L400" s="850"/>
      <c r="M400" s="850"/>
      <c r="N400" s="871"/>
      <c r="O400" s="917"/>
      <c r="P400" s="850"/>
      <c r="Q400" s="850"/>
      <c r="R400" s="850"/>
      <c r="S400" s="850"/>
      <c r="T400" s="850"/>
      <c r="U400" s="850"/>
      <c r="V400" s="850"/>
      <c r="W400" s="850"/>
      <c r="X400" s="850"/>
      <c r="Y400" s="850"/>
      <c r="Z400" s="918"/>
      <c r="AA400" s="919"/>
      <c r="AB400" s="920"/>
      <c r="AC400" s="921"/>
      <c r="AD400" s="922"/>
      <c r="AE400" s="923"/>
      <c r="AF400" s="924"/>
      <c r="AG400" s="925"/>
      <c r="AH400" s="926"/>
      <c r="AI400" s="927"/>
      <c r="AJ400" s="928"/>
      <c r="AK400" s="929"/>
      <c r="AL400" s="930"/>
      <c r="AM400" s="931"/>
      <c r="AN400" s="932"/>
      <c r="AO400" s="933"/>
      <c r="AP400" s="931"/>
      <c r="AQ400" s="934"/>
      <c r="AR400" s="935"/>
      <c r="AS400" s="1145"/>
      <c r="AT400" s="1146"/>
      <c r="AU400" s="1147"/>
    </row>
    <row r="401" spans="2:50" ht="13.5" hidden="1" customHeight="1" x14ac:dyDescent="0.2">
      <c r="B401" s="2"/>
      <c r="C401" s="995"/>
      <c r="D401" s="850"/>
      <c r="E401" s="850"/>
      <c r="F401" s="850"/>
      <c r="G401" s="850"/>
      <c r="H401" s="850"/>
      <c r="I401" s="850"/>
      <c r="J401" s="850"/>
      <c r="K401" s="850"/>
      <c r="L401" s="850"/>
      <c r="M401" s="850"/>
      <c r="N401" s="871"/>
      <c r="O401" s="917"/>
      <c r="P401" s="850"/>
      <c r="Q401" s="850"/>
      <c r="R401" s="850"/>
      <c r="S401" s="850"/>
      <c r="T401" s="850"/>
      <c r="U401" s="850"/>
      <c r="V401" s="850"/>
      <c r="W401" s="850"/>
      <c r="X401" s="850"/>
      <c r="Y401" s="850"/>
      <c r="Z401" s="918"/>
      <c r="AA401" s="919"/>
      <c r="AB401" s="920"/>
      <c r="AC401" s="921"/>
      <c r="AD401" s="922"/>
      <c r="AE401" s="923"/>
      <c r="AF401" s="924"/>
      <c r="AG401" s="925"/>
      <c r="AH401" s="926"/>
      <c r="AI401" s="927"/>
      <c r="AJ401" s="928"/>
      <c r="AK401" s="929"/>
      <c r="AL401" s="930"/>
      <c r="AM401" s="931"/>
      <c r="AN401" s="932"/>
      <c r="AO401" s="933"/>
      <c r="AP401" s="931"/>
      <c r="AQ401" s="934"/>
      <c r="AR401" s="935"/>
      <c r="AS401" s="1145"/>
      <c r="AT401" s="1146"/>
      <c r="AU401" s="1147"/>
    </row>
    <row r="402" spans="2:50" ht="13.5" hidden="1" customHeight="1" x14ac:dyDescent="0.2">
      <c r="B402" s="2"/>
      <c r="C402" s="995"/>
      <c r="D402" s="850"/>
      <c r="E402" s="850"/>
      <c r="F402" s="850"/>
      <c r="G402" s="850"/>
      <c r="H402" s="850"/>
      <c r="I402" s="850"/>
      <c r="J402" s="850"/>
      <c r="K402" s="850"/>
      <c r="L402" s="850"/>
      <c r="M402" s="850"/>
      <c r="N402" s="871"/>
      <c r="O402" s="917"/>
      <c r="P402" s="850"/>
      <c r="Q402" s="850"/>
      <c r="R402" s="850"/>
      <c r="S402" s="850"/>
      <c r="T402" s="850"/>
      <c r="U402" s="850"/>
      <c r="V402" s="850"/>
      <c r="W402" s="850"/>
      <c r="X402" s="850"/>
      <c r="Y402" s="850"/>
      <c r="Z402" s="918"/>
      <c r="AA402" s="919"/>
      <c r="AB402" s="920"/>
      <c r="AC402" s="921"/>
      <c r="AD402" s="922"/>
      <c r="AE402" s="923"/>
      <c r="AF402" s="924"/>
      <c r="AG402" s="925"/>
      <c r="AH402" s="926"/>
      <c r="AI402" s="927"/>
      <c r="AJ402" s="928"/>
      <c r="AK402" s="929"/>
      <c r="AL402" s="930"/>
      <c r="AM402" s="931"/>
      <c r="AN402" s="932"/>
      <c r="AO402" s="933"/>
      <c r="AP402" s="931"/>
      <c r="AQ402" s="934"/>
      <c r="AR402" s="935"/>
      <c r="AS402" s="1145"/>
      <c r="AT402" s="1146"/>
      <c r="AU402" s="1147"/>
    </row>
    <row r="403" spans="2:50" ht="13.5" hidden="1" customHeight="1" x14ac:dyDescent="0.2">
      <c r="B403" s="368"/>
      <c r="C403" s="1137"/>
      <c r="D403" s="937"/>
      <c r="E403" s="937"/>
      <c r="F403" s="937"/>
      <c r="G403" s="937"/>
      <c r="H403" s="937"/>
      <c r="I403" s="937"/>
      <c r="J403" s="937"/>
      <c r="K403" s="937"/>
      <c r="L403" s="937"/>
      <c r="M403" s="937"/>
      <c r="N403" s="1138"/>
      <c r="O403" s="936"/>
      <c r="P403" s="937"/>
      <c r="Q403" s="937"/>
      <c r="R403" s="937"/>
      <c r="S403" s="937"/>
      <c r="T403" s="937"/>
      <c r="U403" s="937"/>
      <c r="V403" s="937"/>
      <c r="W403" s="937"/>
      <c r="X403" s="937"/>
      <c r="Y403" s="937"/>
      <c r="Z403" s="938"/>
      <c r="AA403" s="939"/>
      <c r="AB403" s="940"/>
      <c r="AC403" s="941"/>
      <c r="AD403" s="942"/>
      <c r="AE403" s="943"/>
      <c r="AF403" s="944"/>
      <c r="AG403" s="945"/>
      <c r="AH403" s="946"/>
      <c r="AI403" s="947"/>
      <c r="AJ403" s="948"/>
      <c r="AK403" s="949"/>
      <c r="AL403" s="950"/>
      <c r="AM403" s="951"/>
      <c r="AN403" s="952"/>
      <c r="AO403" s="953"/>
      <c r="AP403" s="951"/>
      <c r="AQ403" s="954"/>
      <c r="AR403" s="955"/>
      <c r="AS403" s="1126"/>
      <c r="AT403" s="1127"/>
      <c r="AU403" s="1128"/>
    </row>
    <row r="404" spans="2:50" ht="15" hidden="1" customHeight="1" x14ac:dyDescent="0.2">
      <c r="B404" s="48" t="str">
        <f>Sprachen!H$171</f>
        <v xml:space="preserve">Formulario B </v>
      </c>
      <c r="AH404" s="17"/>
      <c r="AI404" s="17"/>
      <c r="AJ404" s="17"/>
      <c r="AK404" s="17"/>
      <c r="AL404" s="17"/>
      <c r="AM404" s="17"/>
      <c r="AN404" s="17"/>
      <c r="AO404" s="17"/>
      <c r="AP404" s="17"/>
      <c r="AQ404" s="17"/>
      <c r="AR404" s="17"/>
      <c r="AS404" s="17"/>
      <c r="AT404" s="17"/>
      <c r="AU404" s="18" t="str">
        <f>IF(Frontespizio!$G$13="","",Frontespizio!$G$13)</f>
        <v/>
      </c>
    </row>
    <row r="405" spans="2:50" ht="15" hidden="1" customHeight="1" x14ac:dyDescent="0.2">
      <c r="B405" s="48" t="str">
        <f>CONCATENATE(Sprachen!H$172," ",I409)</f>
        <v xml:space="preserve">Indicazioni su edifici ed impianti tecnici 10 / </v>
      </c>
      <c r="C405" s="3"/>
      <c r="E405" s="45"/>
      <c r="AK405" s="48"/>
      <c r="AL405" s="48"/>
      <c r="AM405" s="48"/>
      <c r="AN405" s="48"/>
      <c r="AO405" s="48"/>
      <c r="AP405" s="48"/>
      <c r="AQ405" s="48"/>
      <c r="AR405" s="48"/>
      <c r="AS405" s="48"/>
      <c r="AT405" s="48"/>
      <c r="AU405" s="18" t="str">
        <f>IF(Frontespizio!$G$26="","",Frontespizio!$G$26)</f>
        <v/>
      </c>
    </row>
    <row r="406" spans="2:50" ht="6" hidden="1" customHeight="1" x14ac:dyDescent="0.2">
      <c r="B406" s="36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row>
    <row r="407" spans="2:50" ht="10.5" hidden="1" customHeight="1" x14ac:dyDescent="0.2"/>
    <row r="408" spans="2:50" ht="18" hidden="1" customHeight="1" x14ac:dyDescent="0.2">
      <c r="B408" s="1155" t="str">
        <f>Sprachen!H$173</f>
        <v>Dati sull’edificio</v>
      </c>
      <c r="C408" s="1156"/>
      <c r="D408" s="1156"/>
      <c r="E408" s="1156"/>
      <c r="F408" s="1156"/>
      <c r="G408" s="1156"/>
      <c r="H408" s="1156"/>
      <c r="I408" s="1156"/>
      <c r="J408" s="1156"/>
      <c r="K408" s="1156"/>
      <c r="L408" s="1156"/>
      <c r="M408" s="1156"/>
      <c r="N408" s="1156"/>
      <c r="O408" s="1156"/>
      <c r="P408" s="1156"/>
      <c r="Q408" s="1156"/>
      <c r="R408" s="1156"/>
      <c r="S408" s="1156"/>
      <c r="T408" s="1156"/>
      <c r="U408" s="1156"/>
      <c r="V408" s="1156"/>
      <c r="W408" s="1156"/>
      <c r="X408" s="1156"/>
      <c r="Y408" s="1156"/>
      <c r="Z408" s="1156"/>
      <c r="AA408" s="1156"/>
      <c r="AB408" s="1156"/>
      <c r="AC408" s="1156"/>
      <c r="AD408" s="1156"/>
      <c r="AE408" s="1156"/>
      <c r="AF408" s="1156"/>
      <c r="AG408" s="1156"/>
      <c r="AH408" s="1156"/>
      <c r="AI408" s="1156"/>
      <c r="AJ408" s="1156"/>
      <c r="AK408" s="1156"/>
      <c r="AL408" s="1156"/>
      <c r="AM408" s="1156"/>
      <c r="AN408" s="1156"/>
      <c r="AO408" s="1156"/>
      <c r="AP408" s="1156"/>
      <c r="AQ408" s="1156"/>
      <c r="AR408" s="1156"/>
      <c r="AS408" s="1156"/>
      <c r="AT408" s="1156"/>
      <c r="AU408" s="1157"/>
    </row>
    <row r="409" spans="2:50" ht="15" hidden="1" customHeight="1" x14ac:dyDescent="0.2">
      <c r="B409" s="438" t="s">
        <v>267</v>
      </c>
      <c r="C409" s="853" t="str">
        <f>Sprachen!H$179</f>
        <v>N° edificio:</v>
      </c>
      <c r="D409" s="853"/>
      <c r="E409" s="853"/>
      <c r="F409" s="853"/>
      <c r="G409" s="853"/>
      <c r="H409" s="853"/>
      <c r="I409" s="1177" t="str">
        <f>CONCATENATE("10 / ",'Formulario A'!$F$15)</f>
        <v xml:space="preserve">10 / </v>
      </c>
      <c r="J409" s="1178"/>
      <c r="K409" s="347"/>
      <c r="L409" s="347"/>
      <c r="M409" s="347"/>
      <c r="N409" s="347"/>
      <c r="O409" s="347"/>
      <c r="P409" s="347"/>
      <c r="Q409" s="347"/>
      <c r="R409" s="347"/>
      <c r="S409" s="347"/>
      <c r="T409" s="347"/>
      <c r="U409" s="347"/>
      <c r="V409" s="347"/>
      <c r="W409" s="347"/>
      <c r="X409" s="347"/>
      <c r="Y409" s="347"/>
      <c r="Z409" s="347"/>
      <c r="AA409" s="347"/>
      <c r="AB409" s="347"/>
      <c r="AC409" s="347"/>
      <c r="AD409" s="347"/>
      <c r="AE409" s="347"/>
      <c r="AF409" s="347"/>
      <c r="AG409" s="347"/>
      <c r="AH409" s="347"/>
      <c r="AI409" s="347"/>
      <c r="AJ409" s="346"/>
      <c r="AK409" s="346"/>
      <c r="AL409" s="346"/>
      <c r="AM409" s="346"/>
      <c r="AN409" s="346"/>
      <c r="AO409" s="346"/>
      <c r="AP409" s="346"/>
      <c r="AQ409" s="346"/>
      <c r="AR409" s="346"/>
      <c r="AS409" s="346"/>
      <c r="AT409" s="346"/>
      <c r="AU409" s="26"/>
    </row>
    <row r="410" spans="2:50" ht="15" hidden="1" customHeight="1" x14ac:dyDescent="0.2">
      <c r="B410" s="439" t="s">
        <v>268</v>
      </c>
      <c r="C410" s="845" t="str">
        <f>Sprachen!H$180</f>
        <v>Denominazione edificio:</v>
      </c>
      <c r="D410" s="845"/>
      <c r="E410" s="845"/>
      <c r="F410" s="845"/>
      <c r="G410" s="845"/>
      <c r="H410" s="1179"/>
      <c r="I410" s="1137"/>
      <c r="J410" s="937"/>
      <c r="K410" s="937"/>
      <c r="L410" s="937"/>
      <c r="M410" s="937"/>
      <c r="N410" s="937"/>
      <c r="O410" s="937"/>
      <c r="P410" s="937"/>
      <c r="Q410" s="937"/>
      <c r="R410" s="937"/>
      <c r="S410" s="937"/>
      <c r="T410" s="937"/>
      <c r="U410" s="937"/>
      <c r="V410" s="992" t="str">
        <f>Sprachen!H$200</f>
        <v>Indirizzo:</v>
      </c>
      <c r="W410" s="845"/>
      <c r="X410" s="845"/>
      <c r="Y410" s="845"/>
      <c r="Z410" s="845"/>
      <c r="AA410" s="915"/>
      <c r="AB410" s="915"/>
      <c r="AC410" s="915"/>
      <c r="AD410" s="915"/>
      <c r="AE410" s="915"/>
      <c r="AF410" s="915"/>
      <c r="AG410" s="915"/>
      <c r="AH410" s="915"/>
      <c r="AI410" s="915"/>
      <c r="AJ410" s="915"/>
      <c r="AK410" s="915"/>
      <c r="AL410" s="915"/>
      <c r="AM410" s="915"/>
      <c r="AN410" s="915"/>
      <c r="AO410" s="915"/>
      <c r="AP410" s="915"/>
      <c r="AQ410" s="915"/>
      <c r="AR410" s="915"/>
      <c r="AS410" s="915"/>
      <c r="AT410" s="915"/>
      <c r="AU410" s="1181"/>
    </row>
    <row r="411" spans="2:50" ht="15" hidden="1" customHeight="1" x14ac:dyDescent="0.2">
      <c r="B411" s="438" t="s">
        <v>269</v>
      </c>
      <c r="C411" s="853" t="str">
        <f>Sprachen!H$181</f>
        <v>Numero di piani:</v>
      </c>
      <c r="D411" s="853"/>
      <c r="E411" s="853"/>
      <c r="F411" s="853"/>
      <c r="G411" s="853"/>
      <c r="H411" s="1161"/>
      <c r="I411" s="362"/>
      <c r="J411" s="853" t="str">
        <f>Sprachen!H$195</f>
        <v xml:space="preserve"> Piani superiori</v>
      </c>
      <c r="K411" s="853"/>
      <c r="L411" s="853"/>
      <c r="M411" s="853"/>
      <c r="N411" s="853"/>
      <c r="O411" s="853"/>
      <c r="P411" s="853"/>
      <c r="Q411" s="853"/>
      <c r="R411" s="1161"/>
      <c r="S411" s="362"/>
      <c r="T411" s="853" t="str">
        <f>Sprachen!H$199</f>
        <v xml:space="preserve"> Piani interrati</v>
      </c>
      <c r="U411" s="853"/>
      <c r="V411" s="853"/>
      <c r="W411" s="853"/>
      <c r="X411" s="853"/>
      <c r="Y411" s="853"/>
      <c r="Z411" s="853"/>
      <c r="AA411" s="853"/>
      <c r="AB411" s="853"/>
      <c r="AC411" s="853"/>
      <c r="AD411" s="853"/>
      <c r="AE411" s="853"/>
      <c r="AF411" s="853"/>
      <c r="AG411" s="853"/>
      <c r="AH411" s="853"/>
      <c r="AI411" s="853"/>
      <c r="AJ411" s="853"/>
      <c r="AK411" s="853"/>
      <c r="AL411" s="853"/>
      <c r="AM411" s="853"/>
      <c r="AN411" s="853"/>
      <c r="AO411" s="853"/>
      <c r="AP411" s="853"/>
      <c r="AQ411" s="853"/>
      <c r="AR411" s="853"/>
      <c r="AS411" s="853"/>
      <c r="AT411" s="853"/>
      <c r="AU411" s="854"/>
    </row>
    <row r="412" spans="2:50" ht="15" hidden="1" customHeight="1" x14ac:dyDescent="0.2">
      <c r="B412" s="440" t="s">
        <v>270</v>
      </c>
      <c r="C412" s="862" t="str">
        <f>Sprachen!H$182</f>
        <v>Superfici di piano:</v>
      </c>
      <c r="D412" s="862"/>
      <c r="E412" s="862"/>
      <c r="F412" s="862"/>
      <c r="G412" s="862"/>
      <c r="H412" s="1180"/>
      <c r="I412" s="992" t="str">
        <f>Sprachen!H$193</f>
        <v>Superficie utile lorda</v>
      </c>
      <c r="J412" s="845"/>
      <c r="K412" s="845"/>
      <c r="L412" s="845"/>
      <c r="M412" s="845"/>
      <c r="N412" s="845"/>
      <c r="O412" s="845"/>
      <c r="P412" s="845"/>
      <c r="Q412" s="845"/>
      <c r="R412" s="845"/>
      <c r="S412" s="845"/>
      <c r="T412" s="845"/>
      <c r="U412" s="845"/>
      <c r="V412" s="943"/>
      <c r="W412" s="943"/>
      <c r="X412" s="943"/>
      <c r="Y412" s="993" t="str">
        <f>Sprachen!H$201</f>
        <v xml:space="preserve"> m² SUL</v>
      </c>
      <c r="Z412" s="993"/>
      <c r="AA412" s="993"/>
      <c r="AB412" s="994"/>
      <c r="AC412" s="992" t="str">
        <f>Sprachen!H$205</f>
        <v>Superficie di piano riscaldata</v>
      </c>
      <c r="AD412" s="845"/>
      <c r="AE412" s="845"/>
      <c r="AF412" s="845"/>
      <c r="AG412" s="845"/>
      <c r="AH412" s="845"/>
      <c r="AI412" s="845"/>
      <c r="AJ412" s="845"/>
      <c r="AK412" s="845"/>
      <c r="AL412" s="845"/>
      <c r="AM412" s="845"/>
      <c r="AN412" s="845"/>
      <c r="AO412" s="845"/>
      <c r="AP412" s="943"/>
      <c r="AQ412" s="943"/>
      <c r="AR412" s="943"/>
      <c r="AS412" s="993" t="str">
        <f>Sprachen!H$213</f>
        <v xml:space="preserve"> m² SUL</v>
      </c>
      <c r="AT412" s="993"/>
      <c r="AU412" s="1176"/>
    </row>
    <row r="413" spans="2:50" ht="15" hidden="1" customHeight="1" x14ac:dyDescent="0.2">
      <c r="B413" s="441" t="s">
        <v>271</v>
      </c>
      <c r="C413" s="896" t="str">
        <f>Sprachen!H$183</f>
        <v>Tipi di utilizzo:</v>
      </c>
      <c r="D413" s="896"/>
      <c r="E413" s="896"/>
      <c r="F413" s="896"/>
      <c r="G413" s="896"/>
      <c r="H413" s="978"/>
      <c r="I413" s="359" t="s">
        <v>231</v>
      </c>
      <c r="J413" s="901"/>
      <c r="K413" s="901"/>
      <c r="L413" s="901"/>
      <c r="M413" s="901"/>
      <c r="N413" s="901"/>
      <c r="O413" s="1152"/>
      <c r="P413" s="1153"/>
      <c r="Q413" s="1154"/>
      <c r="R413" s="1154"/>
      <c r="S413" s="896" t="str">
        <f>Sprachen!H$197</f>
        <v xml:space="preserve"> m² SUL</v>
      </c>
      <c r="T413" s="896"/>
      <c r="U413" s="978"/>
      <c r="V413" s="359" t="s">
        <v>232</v>
      </c>
      <c r="W413" s="901"/>
      <c r="X413" s="901"/>
      <c r="Y413" s="901"/>
      <c r="Z413" s="901"/>
      <c r="AA413" s="901"/>
      <c r="AB413" s="1152"/>
      <c r="AC413" s="1153"/>
      <c r="AD413" s="1154"/>
      <c r="AE413" s="1154"/>
      <c r="AF413" s="899" t="str">
        <f>Sprachen!H$208</f>
        <v xml:space="preserve"> m² SUL</v>
      </c>
      <c r="AG413" s="1158"/>
      <c r="AH413" s="1159"/>
      <c r="AI413" s="359" t="s">
        <v>250</v>
      </c>
      <c r="AJ413" s="901"/>
      <c r="AK413" s="901"/>
      <c r="AL413" s="901"/>
      <c r="AM413" s="901"/>
      <c r="AN413" s="901"/>
      <c r="AO413" s="1152"/>
      <c r="AP413" s="1153"/>
      <c r="AQ413" s="1154"/>
      <c r="AR413" s="1154"/>
      <c r="AS413" s="899" t="str">
        <f>Sprachen!H$214</f>
        <v xml:space="preserve"> m² SUL</v>
      </c>
      <c r="AT413" s="1158"/>
      <c r="AU413" s="1182"/>
      <c r="AV413" s="632" t="e">
        <f ca="1">Eingabemeldung(Sprachen!$H$185,Sprachen!$H$184,J413)</f>
        <v>#NAME?</v>
      </c>
      <c r="AW413" s="632" t="e">
        <f ca="1">Eingabemeldung(Sprachen!$H$185,Sprachen!$H$184,W413)</f>
        <v>#NAME?</v>
      </c>
      <c r="AX413" s="632" t="e">
        <f ca="1">Eingabemeldung(Sprachen!$H$185,Sprachen!$H$184,AJ413)</f>
        <v>#NAME?</v>
      </c>
    </row>
    <row r="414" spans="2:50" ht="15" hidden="1" customHeight="1" x14ac:dyDescent="0.2">
      <c r="B414" s="438" t="s">
        <v>272</v>
      </c>
      <c r="C414" s="853" t="str">
        <f>Sprachen!H$186</f>
        <v>Anno di costruzione:</v>
      </c>
      <c r="D414" s="853"/>
      <c r="E414" s="853"/>
      <c r="F414" s="853"/>
      <c r="G414" s="853"/>
      <c r="H414" s="1161"/>
      <c r="I414" s="1037"/>
      <c r="J414" s="1038"/>
      <c r="K414" s="1038"/>
      <c r="L414" s="1038"/>
      <c r="M414" s="1038"/>
      <c r="N414" s="1038"/>
      <c r="O414" s="1039"/>
      <c r="P414" s="351"/>
      <c r="Q414" s="347"/>
      <c r="R414" s="347"/>
      <c r="S414" s="347"/>
      <c r="T414" s="347"/>
      <c r="U414" s="347"/>
      <c r="V414" s="361"/>
      <c r="W414" s="347"/>
      <c r="X414" s="347"/>
      <c r="Y414" s="347"/>
      <c r="Z414" s="347"/>
      <c r="AA414" s="347"/>
      <c r="AB414" s="347"/>
      <c r="AC414" s="347"/>
      <c r="AD414" s="347"/>
      <c r="AE414" s="347"/>
      <c r="AF414" s="347"/>
      <c r="AG414" s="347"/>
      <c r="AH414" s="347"/>
      <c r="AI414" s="361"/>
      <c r="AJ414" s="347"/>
      <c r="AK414" s="347"/>
      <c r="AL414" s="347"/>
      <c r="AM414" s="347"/>
      <c r="AN414" s="347"/>
      <c r="AO414" s="347"/>
      <c r="AP414" s="347"/>
      <c r="AQ414" s="347"/>
      <c r="AR414" s="347"/>
      <c r="AS414" s="347"/>
      <c r="AT414" s="347"/>
      <c r="AU414" s="22"/>
    </row>
    <row r="415" spans="2:50" ht="15" hidden="1" customHeight="1" x14ac:dyDescent="0.2">
      <c r="B415" s="442"/>
      <c r="C415" s="845" t="str">
        <f>Sprachen!H$187</f>
        <v>Risanam./ampliam.:</v>
      </c>
      <c r="D415" s="845"/>
      <c r="E415" s="845"/>
      <c r="F415" s="845"/>
      <c r="G415" s="845"/>
      <c r="H415" s="1179"/>
      <c r="I415" s="360" t="s">
        <v>231</v>
      </c>
      <c r="J415" s="937"/>
      <c r="K415" s="937"/>
      <c r="L415" s="937"/>
      <c r="M415" s="937"/>
      <c r="N415" s="937"/>
      <c r="O415" s="937"/>
      <c r="P415" s="937"/>
      <c r="Q415" s="937"/>
      <c r="R415" s="937"/>
      <c r="S415" s="937"/>
      <c r="T415" s="937"/>
      <c r="U415" s="938"/>
      <c r="V415" s="360" t="s">
        <v>232</v>
      </c>
      <c r="W415" s="1027"/>
      <c r="X415" s="1027"/>
      <c r="Y415" s="1027"/>
      <c r="Z415" s="1027"/>
      <c r="AA415" s="1027"/>
      <c r="AB415" s="1027"/>
      <c r="AC415" s="1027"/>
      <c r="AD415" s="1027"/>
      <c r="AE415" s="1027"/>
      <c r="AF415" s="1027"/>
      <c r="AG415" s="1027"/>
      <c r="AH415" s="1030"/>
      <c r="AI415" s="360" t="s">
        <v>250</v>
      </c>
      <c r="AJ415" s="1027"/>
      <c r="AK415" s="1027"/>
      <c r="AL415" s="1027"/>
      <c r="AM415" s="1027"/>
      <c r="AN415" s="1027"/>
      <c r="AO415" s="1027"/>
      <c r="AP415" s="1027"/>
      <c r="AQ415" s="1027"/>
      <c r="AR415" s="1027"/>
      <c r="AS415" s="1027"/>
      <c r="AT415" s="1027"/>
      <c r="AU415" s="1028"/>
      <c r="AV415" s="632" t="e">
        <f ca="1">Eingabemeldung(Sprachen!$H$189,Sprachen!$H$188,J415)</f>
        <v>#NAME?</v>
      </c>
      <c r="AW415" s="632" t="e">
        <f ca="1">Eingabemeldung(Sprachen!$H$189,Sprachen!$H$188,W415)</f>
        <v>#NAME?</v>
      </c>
      <c r="AX415" s="632" t="e">
        <f ca="1">Eingabemeldung(Sprachen!$H$189,Sprachen!$H$188,AJ415)</f>
        <v>#NAME?</v>
      </c>
    </row>
    <row r="416" spans="2:50" ht="15" hidden="1" customHeight="1" x14ac:dyDescent="0.2">
      <c r="B416" s="438" t="s">
        <v>273</v>
      </c>
      <c r="C416" s="853" t="str">
        <f>Sprachen!H$190</f>
        <v>Tipo di involucro edilizio:</v>
      </c>
      <c r="D416" s="853"/>
      <c r="E416" s="853"/>
      <c r="F416" s="853"/>
      <c r="G416" s="853"/>
      <c r="H416" s="1161"/>
      <c r="I416" s="1031"/>
      <c r="J416" s="1032"/>
      <c r="K416" s="1032"/>
      <c r="L416" s="1032"/>
      <c r="M416" s="1032"/>
      <c r="N416" s="1032"/>
      <c r="O416" s="1032"/>
      <c r="P416" s="1032"/>
      <c r="Q416" s="1032"/>
      <c r="R416" s="1032"/>
      <c r="S416" s="1032"/>
      <c r="T416" s="1032"/>
      <c r="U416" s="1032"/>
      <c r="V416" s="1032"/>
      <c r="W416" s="1032"/>
      <c r="X416" s="1033"/>
      <c r="Y416" s="1160" t="str">
        <f>Sprachen!H$202</f>
        <v>Protezione solare:</v>
      </c>
      <c r="Z416" s="853"/>
      <c r="AA416" s="853"/>
      <c r="AB416" s="853"/>
      <c r="AC416" s="853"/>
      <c r="AD416" s="1161"/>
      <c r="AE416" s="1034"/>
      <c r="AF416" s="1035"/>
      <c r="AG416" s="1035"/>
      <c r="AH416" s="1035"/>
      <c r="AI416" s="1035"/>
      <c r="AJ416" s="1035"/>
      <c r="AK416" s="1035"/>
      <c r="AL416" s="1035"/>
      <c r="AM416" s="1035"/>
      <c r="AN416" s="1035"/>
      <c r="AO416" s="1035"/>
      <c r="AP416" s="1035"/>
      <c r="AQ416" s="1035"/>
      <c r="AR416" s="1035"/>
      <c r="AS416" s="1035"/>
      <c r="AT416" s="1035"/>
      <c r="AU416" s="1036"/>
    </row>
    <row r="417" spans="2:47" ht="15" hidden="1" customHeight="1" x14ac:dyDescent="0.2">
      <c r="B417" s="442" t="s">
        <v>274</v>
      </c>
      <c r="C417" s="845" t="str">
        <f>Sprachen!H$191</f>
        <v>Valori U:</v>
      </c>
      <c r="D417" s="845"/>
      <c r="E417" s="845"/>
      <c r="F417" s="845"/>
      <c r="G417" s="845"/>
      <c r="H417" s="1179"/>
      <c r="I417" s="992" t="str">
        <f>Sprachen!H$194</f>
        <v>Parete esterna</v>
      </c>
      <c r="J417" s="845"/>
      <c r="K417" s="845"/>
      <c r="L417" s="845"/>
      <c r="M417" s="845"/>
      <c r="N417" s="845"/>
      <c r="O417" s="1029"/>
      <c r="P417" s="1029"/>
      <c r="Q417" s="437" t="s">
        <v>925</v>
      </c>
      <c r="R417" s="443"/>
      <c r="S417" s="992" t="str">
        <f>Sprachen!H$198</f>
        <v xml:space="preserve"> Finestre</v>
      </c>
      <c r="T417" s="845"/>
      <c r="U417" s="845"/>
      <c r="V417" s="845"/>
      <c r="W417" s="1029"/>
      <c r="X417" s="1029"/>
      <c r="Y417" s="437" t="s">
        <v>925</v>
      </c>
      <c r="Z417" s="345"/>
      <c r="AA417" s="992" t="str">
        <f>Sprachen!H$203</f>
        <v xml:space="preserve"> Pavimento verso «non riscaldato»</v>
      </c>
      <c r="AB417" s="845"/>
      <c r="AC417" s="845"/>
      <c r="AD417" s="845"/>
      <c r="AE417" s="845"/>
      <c r="AF417" s="845"/>
      <c r="AG417" s="845"/>
      <c r="AH417" s="845"/>
      <c r="AI417" s="1029"/>
      <c r="AJ417" s="1029"/>
      <c r="AK417" s="437" t="s">
        <v>925</v>
      </c>
      <c r="AL417" s="345"/>
      <c r="AM417" s="992" t="str">
        <f>Sprachen!H$211</f>
        <v xml:space="preserve">Tetto
</v>
      </c>
      <c r="AN417" s="845"/>
      <c r="AO417" s="845"/>
      <c r="AP417" s="845"/>
      <c r="AQ417" s="845"/>
      <c r="AR417" s="1029"/>
      <c r="AS417" s="1029"/>
      <c r="AT417" s="437" t="s">
        <v>925</v>
      </c>
      <c r="AU417" s="25"/>
    </row>
    <row r="418" spans="2:47" ht="18" hidden="1" customHeight="1" x14ac:dyDescent="0.2">
      <c r="B418" s="444" t="str">
        <f>Sprachen!H$174</f>
        <v>Dati sugli impianti</v>
      </c>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c r="AS418" s="344"/>
      <c r="AT418" s="344"/>
      <c r="AU418" s="350"/>
    </row>
    <row r="419" spans="2:47" ht="25.5" hidden="1" customHeight="1" x14ac:dyDescent="0.2">
      <c r="B419" s="445" t="str">
        <f>Sprachen!H$175</f>
        <v>N°</v>
      </c>
      <c r="C419" s="645" t="str">
        <f>Sprachen!H$192</f>
        <v>Impianto</v>
      </c>
      <c r="D419" s="344"/>
      <c r="E419" s="344"/>
      <c r="F419" s="344"/>
      <c r="G419" s="344"/>
      <c r="H419" s="344"/>
      <c r="I419" s="344"/>
      <c r="J419" s="344"/>
      <c r="K419" s="344"/>
      <c r="L419" s="344"/>
      <c r="M419" s="344"/>
      <c r="N419" s="350"/>
      <c r="O419" s="977" t="str">
        <f>Sprachen!H$196</f>
        <v>Dati tecnici</v>
      </c>
      <c r="P419" s="896"/>
      <c r="Q419" s="896"/>
      <c r="R419" s="896"/>
      <c r="S419" s="896"/>
      <c r="T419" s="896"/>
      <c r="U419" s="896"/>
      <c r="V419" s="896"/>
      <c r="W419" s="896"/>
      <c r="X419" s="896"/>
      <c r="Y419" s="896"/>
      <c r="Z419" s="978"/>
      <c r="AA419" s="979" t="str">
        <f>Sprachen!H$204</f>
        <v>Potenza [kW]</v>
      </c>
      <c r="AB419" s="980"/>
      <c r="AC419" s="981"/>
      <c r="AD419" s="979" t="str">
        <f>Sprachen!H$206</f>
        <v>Ore di funzion. 
[h/a]</v>
      </c>
      <c r="AE419" s="980"/>
      <c r="AF419" s="982"/>
      <c r="AG419" s="979" t="str">
        <f>Sprachen!H$207</f>
        <v>RdC</v>
      </c>
      <c r="AH419" s="980"/>
      <c r="AI419" s="983"/>
      <c r="AJ419" s="984" t="str">
        <f>Sprachen!H$209</f>
        <v>Anno di costruzione</v>
      </c>
      <c r="AK419" s="980"/>
      <c r="AL419" s="985"/>
      <c r="AM419" s="986" t="str">
        <f>Sprachen!H$210</f>
        <v>Stato</v>
      </c>
      <c r="AN419" s="987"/>
      <c r="AO419" s="988"/>
      <c r="AP419" s="989" t="str">
        <f>Sprachen!H$212</f>
        <v>Obbligo di 
risanam.</v>
      </c>
      <c r="AQ419" s="990"/>
      <c r="AR419" s="991"/>
      <c r="AS419" s="984" t="str">
        <f>Sprachen!H$215</f>
        <v>Schema (allegato)</v>
      </c>
      <c r="AT419" s="982"/>
      <c r="AU419" s="983"/>
    </row>
    <row r="420" spans="2:47" ht="13.5" hidden="1" customHeight="1" x14ac:dyDescent="0.2">
      <c r="B420" s="446" t="str">
        <f>Sprachen!H$176</f>
        <v>B.9  Impianti di produzione di energia</v>
      </c>
      <c r="C420" s="447"/>
      <c r="D420" s="347"/>
      <c r="E420" s="347"/>
      <c r="F420" s="347"/>
      <c r="G420" s="347"/>
      <c r="H420" s="347"/>
      <c r="I420" s="347"/>
      <c r="J420" s="347"/>
      <c r="K420" s="347"/>
      <c r="L420" s="347"/>
      <c r="M420" s="347"/>
      <c r="N420" s="22"/>
      <c r="O420" s="21"/>
      <c r="P420" s="348"/>
      <c r="Q420" s="348"/>
      <c r="R420" s="348"/>
      <c r="S420" s="348"/>
      <c r="T420" s="348"/>
      <c r="U420" s="348"/>
      <c r="V420" s="348"/>
      <c r="W420" s="348"/>
      <c r="X420" s="348"/>
      <c r="Y420" s="348"/>
      <c r="Z420" s="348"/>
      <c r="AA420" s="996"/>
      <c r="AB420" s="997"/>
      <c r="AC420" s="998"/>
      <c r="AD420" s="999"/>
      <c r="AE420" s="1000"/>
      <c r="AF420" s="966"/>
      <c r="AG420" s="650"/>
      <c r="AH420" s="649"/>
      <c r="AI420" s="651"/>
      <c r="AJ420" s="1001"/>
      <c r="AK420" s="1002"/>
      <c r="AL420" s="969"/>
      <c r="AM420" s="1003"/>
      <c r="AN420" s="966"/>
      <c r="AO420" s="971"/>
      <c r="AP420" s="970"/>
      <c r="AQ420" s="852"/>
      <c r="AR420" s="1004"/>
      <c r="AS420" s="967"/>
      <c r="AT420" s="966"/>
      <c r="AU420" s="1149"/>
    </row>
    <row r="421" spans="2:47" ht="13.5" hidden="1" customHeight="1" x14ac:dyDescent="0.2">
      <c r="B421" s="2"/>
      <c r="C421" s="995"/>
      <c r="D421" s="850"/>
      <c r="E421" s="850"/>
      <c r="F421" s="850"/>
      <c r="G421" s="850"/>
      <c r="H421" s="850"/>
      <c r="I421" s="850"/>
      <c r="J421" s="850"/>
      <c r="K421" s="850"/>
      <c r="L421" s="850"/>
      <c r="M421" s="850"/>
      <c r="N421" s="871"/>
      <c r="O421" s="917"/>
      <c r="P421" s="850"/>
      <c r="Q421" s="850"/>
      <c r="R421" s="850"/>
      <c r="S421" s="850"/>
      <c r="T421" s="850"/>
      <c r="U421" s="850"/>
      <c r="V421" s="850"/>
      <c r="W421" s="850"/>
      <c r="X421" s="850"/>
      <c r="Y421" s="850"/>
      <c r="Z421" s="918"/>
      <c r="AA421" s="919"/>
      <c r="AB421" s="920"/>
      <c r="AC421" s="921"/>
      <c r="AD421" s="922"/>
      <c r="AE421" s="923"/>
      <c r="AF421" s="924"/>
      <c r="AG421" s="925"/>
      <c r="AH421" s="926"/>
      <c r="AI421" s="927"/>
      <c r="AJ421" s="928"/>
      <c r="AK421" s="929"/>
      <c r="AL421" s="930"/>
      <c r="AM421" s="931"/>
      <c r="AN421" s="932"/>
      <c r="AO421" s="933"/>
      <c r="AP421" s="931"/>
      <c r="AQ421" s="934"/>
      <c r="AR421" s="935"/>
      <c r="AS421" s="1145"/>
      <c r="AT421" s="1146"/>
      <c r="AU421" s="1147"/>
    </row>
    <row r="422" spans="2:47" ht="13.5" hidden="1" customHeight="1" x14ac:dyDescent="0.2">
      <c r="B422" s="2"/>
      <c r="C422" s="995"/>
      <c r="D422" s="850"/>
      <c r="E422" s="850"/>
      <c r="F422" s="850"/>
      <c r="G422" s="850"/>
      <c r="H422" s="850"/>
      <c r="I422" s="850"/>
      <c r="J422" s="850"/>
      <c r="K422" s="850"/>
      <c r="L422" s="850"/>
      <c r="M422" s="850"/>
      <c r="N422" s="871"/>
      <c r="O422" s="917"/>
      <c r="P422" s="850"/>
      <c r="Q422" s="850"/>
      <c r="R422" s="850"/>
      <c r="S422" s="850"/>
      <c r="T422" s="850"/>
      <c r="U422" s="850"/>
      <c r="V422" s="850"/>
      <c r="W422" s="850"/>
      <c r="X422" s="850"/>
      <c r="Y422" s="850"/>
      <c r="Z422" s="918"/>
      <c r="AA422" s="919"/>
      <c r="AB422" s="920"/>
      <c r="AC422" s="921"/>
      <c r="AD422" s="922"/>
      <c r="AE422" s="923"/>
      <c r="AF422" s="924"/>
      <c r="AG422" s="925"/>
      <c r="AH422" s="926"/>
      <c r="AI422" s="927"/>
      <c r="AJ422" s="928"/>
      <c r="AK422" s="929"/>
      <c r="AL422" s="930"/>
      <c r="AM422" s="931"/>
      <c r="AN422" s="932"/>
      <c r="AO422" s="933"/>
      <c r="AP422" s="931"/>
      <c r="AQ422" s="934"/>
      <c r="AR422" s="935"/>
      <c r="AS422" s="1145"/>
      <c r="AT422" s="1146"/>
      <c r="AU422" s="1147"/>
    </row>
    <row r="423" spans="2:47" ht="13.5" hidden="1" customHeight="1" x14ac:dyDescent="0.2">
      <c r="B423" s="2"/>
      <c r="C423" s="995"/>
      <c r="D423" s="850"/>
      <c r="E423" s="850"/>
      <c r="F423" s="850"/>
      <c r="G423" s="850"/>
      <c r="H423" s="850"/>
      <c r="I423" s="850"/>
      <c r="J423" s="850"/>
      <c r="K423" s="850"/>
      <c r="L423" s="850"/>
      <c r="M423" s="850"/>
      <c r="N423" s="871"/>
      <c r="O423" s="917"/>
      <c r="P423" s="850"/>
      <c r="Q423" s="850"/>
      <c r="R423" s="850"/>
      <c r="S423" s="850"/>
      <c r="T423" s="850"/>
      <c r="U423" s="850"/>
      <c r="V423" s="850"/>
      <c r="W423" s="850"/>
      <c r="X423" s="850"/>
      <c r="Y423" s="850"/>
      <c r="Z423" s="918"/>
      <c r="AA423" s="919"/>
      <c r="AB423" s="920"/>
      <c r="AC423" s="921"/>
      <c r="AD423" s="922"/>
      <c r="AE423" s="923"/>
      <c r="AF423" s="924"/>
      <c r="AG423" s="925"/>
      <c r="AH423" s="926"/>
      <c r="AI423" s="927"/>
      <c r="AJ423" s="928"/>
      <c r="AK423" s="929"/>
      <c r="AL423" s="930"/>
      <c r="AM423" s="931"/>
      <c r="AN423" s="932"/>
      <c r="AO423" s="933"/>
      <c r="AP423" s="931"/>
      <c r="AQ423" s="934"/>
      <c r="AR423" s="935"/>
      <c r="AS423" s="1145"/>
      <c r="AT423" s="1146"/>
      <c r="AU423" s="1147"/>
    </row>
    <row r="424" spans="2:47" ht="13.5" hidden="1" customHeight="1" x14ac:dyDescent="0.2">
      <c r="B424" s="2"/>
      <c r="C424" s="995"/>
      <c r="D424" s="850"/>
      <c r="E424" s="850"/>
      <c r="F424" s="850"/>
      <c r="G424" s="850"/>
      <c r="H424" s="850"/>
      <c r="I424" s="850"/>
      <c r="J424" s="850"/>
      <c r="K424" s="850"/>
      <c r="L424" s="850"/>
      <c r="M424" s="850"/>
      <c r="N424" s="871"/>
      <c r="O424" s="917"/>
      <c r="P424" s="850"/>
      <c r="Q424" s="850"/>
      <c r="R424" s="850"/>
      <c r="S424" s="850"/>
      <c r="T424" s="850"/>
      <c r="U424" s="850"/>
      <c r="V424" s="850"/>
      <c r="W424" s="850"/>
      <c r="X424" s="850"/>
      <c r="Y424" s="850"/>
      <c r="Z424" s="918"/>
      <c r="AA424" s="919"/>
      <c r="AB424" s="920"/>
      <c r="AC424" s="921"/>
      <c r="AD424" s="922"/>
      <c r="AE424" s="923"/>
      <c r="AF424" s="924"/>
      <c r="AG424" s="925"/>
      <c r="AH424" s="926"/>
      <c r="AI424" s="927"/>
      <c r="AJ424" s="928"/>
      <c r="AK424" s="929"/>
      <c r="AL424" s="930"/>
      <c r="AM424" s="931"/>
      <c r="AN424" s="932"/>
      <c r="AO424" s="933"/>
      <c r="AP424" s="931"/>
      <c r="AQ424" s="934"/>
      <c r="AR424" s="935"/>
      <c r="AS424" s="1145"/>
      <c r="AT424" s="1146"/>
      <c r="AU424" s="1147"/>
    </row>
    <row r="425" spans="2:47" ht="13.5" hidden="1" customHeight="1" x14ac:dyDescent="0.2">
      <c r="B425" s="2"/>
      <c r="C425" s="995"/>
      <c r="D425" s="850"/>
      <c r="E425" s="850"/>
      <c r="F425" s="850"/>
      <c r="G425" s="850"/>
      <c r="H425" s="850"/>
      <c r="I425" s="850"/>
      <c r="J425" s="850"/>
      <c r="K425" s="850"/>
      <c r="L425" s="850"/>
      <c r="M425" s="850"/>
      <c r="N425" s="871"/>
      <c r="O425" s="917"/>
      <c r="P425" s="850"/>
      <c r="Q425" s="850"/>
      <c r="R425" s="850"/>
      <c r="S425" s="850"/>
      <c r="T425" s="850"/>
      <c r="U425" s="850"/>
      <c r="V425" s="850"/>
      <c r="W425" s="850"/>
      <c r="X425" s="850"/>
      <c r="Y425" s="850"/>
      <c r="Z425" s="918"/>
      <c r="AA425" s="919"/>
      <c r="AB425" s="920"/>
      <c r="AC425" s="921"/>
      <c r="AD425" s="922"/>
      <c r="AE425" s="923"/>
      <c r="AF425" s="924"/>
      <c r="AG425" s="925"/>
      <c r="AH425" s="926"/>
      <c r="AI425" s="927"/>
      <c r="AJ425" s="928"/>
      <c r="AK425" s="929"/>
      <c r="AL425" s="930"/>
      <c r="AM425" s="931"/>
      <c r="AN425" s="932"/>
      <c r="AO425" s="933"/>
      <c r="AP425" s="931"/>
      <c r="AQ425" s="934"/>
      <c r="AR425" s="935"/>
      <c r="AS425" s="1145"/>
      <c r="AT425" s="1146"/>
      <c r="AU425" s="1147"/>
    </row>
    <row r="426" spans="2:47" ht="13.5" hidden="1" customHeight="1" x14ac:dyDescent="0.2">
      <c r="B426" s="2"/>
      <c r="C426" s="995"/>
      <c r="D426" s="850"/>
      <c r="E426" s="850"/>
      <c r="F426" s="850"/>
      <c r="G426" s="850"/>
      <c r="H426" s="850"/>
      <c r="I426" s="850"/>
      <c r="J426" s="850"/>
      <c r="K426" s="850"/>
      <c r="L426" s="850"/>
      <c r="M426" s="850"/>
      <c r="N426" s="871"/>
      <c r="O426" s="917"/>
      <c r="P426" s="850"/>
      <c r="Q426" s="850"/>
      <c r="R426" s="850"/>
      <c r="S426" s="850"/>
      <c r="T426" s="850"/>
      <c r="U426" s="850"/>
      <c r="V426" s="850"/>
      <c r="W426" s="850"/>
      <c r="X426" s="850"/>
      <c r="Y426" s="850"/>
      <c r="Z426" s="918"/>
      <c r="AA426" s="919"/>
      <c r="AB426" s="920"/>
      <c r="AC426" s="921"/>
      <c r="AD426" s="922"/>
      <c r="AE426" s="923"/>
      <c r="AF426" s="924"/>
      <c r="AG426" s="925"/>
      <c r="AH426" s="926"/>
      <c r="AI426" s="927"/>
      <c r="AJ426" s="928"/>
      <c r="AK426" s="929"/>
      <c r="AL426" s="930"/>
      <c r="AM426" s="931"/>
      <c r="AN426" s="932"/>
      <c r="AO426" s="933"/>
      <c r="AP426" s="931"/>
      <c r="AQ426" s="934"/>
      <c r="AR426" s="935"/>
      <c r="AS426" s="1145"/>
      <c r="AT426" s="1146"/>
      <c r="AU426" s="1147"/>
    </row>
    <row r="427" spans="2:47" ht="4.5" hidden="1" customHeight="1" x14ac:dyDescent="0.2">
      <c r="B427" s="24"/>
      <c r="C427" s="349"/>
      <c r="D427" s="349"/>
      <c r="E427" s="349"/>
      <c r="F427" s="349"/>
      <c r="G427" s="349"/>
      <c r="H427" s="349"/>
      <c r="I427" s="349"/>
      <c r="J427" s="349"/>
      <c r="K427" s="349"/>
      <c r="L427" s="349"/>
      <c r="M427" s="349"/>
      <c r="N427" s="642"/>
      <c r="O427" s="24"/>
      <c r="P427" s="349"/>
      <c r="Q427" s="349"/>
      <c r="R427" s="349"/>
      <c r="S427" s="349"/>
      <c r="T427" s="349"/>
      <c r="U427" s="349"/>
      <c r="V427" s="349"/>
      <c r="W427" s="349"/>
      <c r="X427" s="349"/>
      <c r="Y427" s="349"/>
      <c r="Z427" s="349"/>
      <c r="AA427" s="366"/>
      <c r="AB427" s="349"/>
      <c r="AC427" s="364"/>
      <c r="AD427" s="972"/>
      <c r="AE427" s="973"/>
      <c r="AF427" s="974"/>
      <c r="AG427" s="366"/>
      <c r="AH427" s="349"/>
      <c r="AI427" s="642"/>
      <c r="AJ427" s="959"/>
      <c r="AK427" s="960"/>
      <c r="AL427" s="961"/>
      <c r="AM427" s="975"/>
      <c r="AN427" s="974"/>
      <c r="AO427" s="976"/>
      <c r="AP427" s="653"/>
      <c r="AQ427" s="349"/>
      <c r="AR427" s="642"/>
      <c r="AS427" s="959"/>
      <c r="AT427" s="974"/>
      <c r="AU427" s="1148"/>
    </row>
    <row r="428" spans="2:47" ht="13.5" hidden="1" customHeight="1" x14ac:dyDescent="0.2">
      <c r="B428" s="446" t="str">
        <f>Sprachen!H$177</f>
        <v>B.10  Consumatori di energia tecnica impiantistica</v>
      </c>
      <c r="C428" s="448"/>
      <c r="D428" s="347"/>
      <c r="E428" s="347"/>
      <c r="F428" s="347"/>
      <c r="G428" s="347"/>
      <c r="H428" s="347"/>
      <c r="I428" s="347"/>
      <c r="J428" s="347"/>
      <c r="K428" s="347"/>
      <c r="L428" s="347"/>
      <c r="M428" s="347"/>
      <c r="N428" s="22"/>
      <c r="O428" s="21"/>
      <c r="P428" s="348"/>
      <c r="Q428" s="348"/>
      <c r="R428" s="348"/>
      <c r="S428" s="348"/>
      <c r="T428" s="348"/>
      <c r="U428" s="348"/>
      <c r="V428" s="348"/>
      <c r="W428" s="348"/>
      <c r="X428" s="348"/>
      <c r="Y428" s="348"/>
      <c r="Z428" s="348"/>
      <c r="AA428" s="365"/>
      <c r="AB428" s="348"/>
      <c r="AC428" s="363"/>
      <c r="AD428" s="964"/>
      <c r="AE428" s="965"/>
      <c r="AF428" s="966"/>
      <c r="AG428" s="365"/>
      <c r="AH428" s="348"/>
      <c r="AI428" s="643"/>
      <c r="AJ428" s="967"/>
      <c r="AK428" s="968"/>
      <c r="AL428" s="969"/>
      <c r="AM428" s="970"/>
      <c r="AN428" s="966"/>
      <c r="AO428" s="971"/>
      <c r="AP428" s="662"/>
      <c r="AQ428" s="348"/>
      <c r="AR428" s="643"/>
      <c r="AS428" s="967"/>
      <c r="AT428" s="966"/>
      <c r="AU428" s="1149"/>
    </row>
    <row r="429" spans="2:47" ht="13.5" hidden="1" customHeight="1" x14ac:dyDescent="0.2">
      <c r="B429" s="2"/>
      <c r="C429" s="995"/>
      <c r="D429" s="850"/>
      <c r="E429" s="850"/>
      <c r="F429" s="850"/>
      <c r="G429" s="850"/>
      <c r="H429" s="850"/>
      <c r="I429" s="850"/>
      <c r="J429" s="850"/>
      <c r="K429" s="850"/>
      <c r="L429" s="850"/>
      <c r="M429" s="850"/>
      <c r="N429" s="871"/>
      <c r="O429" s="917"/>
      <c r="P429" s="850"/>
      <c r="Q429" s="850"/>
      <c r="R429" s="850"/>
      <c r="S429" s="850"/>
      <c r="T429" s="850"/>
      <c r="U429" s="850"/>
      <c r="V429" s="850"/>
      <c r="W429" s="850"/>
      <c r="X429" s="850"/>
      <c r="Y429" s="850"/>
      <c r="Z429" s="918"/>
      <c r="AA429" s="919"/>
      <c r="AB429" s="920"/>
      <c r="AC429" s="921"/>
      <c r="AD429" s="922"/>
      <c r="AE429" s="923"/>
      <c r="AF429" s="924"/>
      <c r="AG429" s="925"/>
      <c r="AH429" s="926"/>
      <c r="AI429" s="927"/>
      <c r="AJ429" s="928"/>
      <c r="AK429" s="929"/>
      <c r="AL429" s="930"/>
      <c r="AM429" s="931"/>
      <c r="AN429" s="932"/>
      <c r="AO429" s="933"/>
      <c r="AP429" s="931"/>
      <c r="AQ429" s="934"/>
      <c r="AR429" s="935"/>
      <c r="AS429" s="1145"/>
      <c r="AT429" s="1146"/>
      <c r="AU429" s="1147"/>
    </row>
    <row r="430" spans="2:47" ht="13.5" hidden="1" customHeight="1" x14ac:dyDescent="0.2">
      <c r="B430" s="2"/>
      <c r="C430" s="995"/>
      <c r="D430" s="850"/>
      <c r="E430" s="850"/>
      <c r="F430" s="850"/>
      <c r="G430" s="850"/>
      <c r="H430" s="850"/>
      <c r="I430" s="850"/>
      <c r="J430" s="850"/>
      <c r="K430" s="850"/>
      <c r="L430" s="850"/>
      <c r="M430" s="850"/>
      <c r="N430" s="871"/>
      <c r="O430" s="917"/>
      <c r="P430" s="850"/>
      <c r="Q430" s="850"/>
      <c r="R430" s="850"/>
      <c r="S430" s="850"/>
      <c r="T430" s="850"/>
      <c r="U430" s="850"/>
      <c r="V430" s="850"/>
      <c r="W430" s="850"/>
      <c r="X430" s="850"/>
      <c r="Y430" s="850"/>
      <c r="Z430" s="918"/>
      <c r="AA430" s="919"/>
      <c r="AB430" s="920"/>
      <c r="AC430" s="921"/>
      <c r="AD430" s="922"/>
      <c r="AE430" s="923"/>
      <c r="AF430" s="924"/>
      <c r="AG430" s="925"/>
      <c r="AH430" s="926"/>
      <c r="AI430" s="927"/>
      <c r="AJ430" s="928"/>
      <c r="AK430" s="929"/>
      <c r="AL430" s="930"/>
      <c r="AM430" s="931"/>
      <c r="AN430" s="932"/>
      <c r="AO430" s="933"/>
      <c r="AP430" s="931"/>
      <c r="AQ430" s="934"/>
      <c r="AR430" s="935"/>
      <c r="AS430" s="1145"/>
      <c r="AT430" s="1146"/>
      <c r="AU430" s="1147"/>
    </row>
    <row r="431" spans="2:47" ht="13.5" hidden="1" customHeight="1" x14ac:dyDescent="0.2">
      <c r="B431" s="2"/>
      <c r="C431" s="995"/>
      <c r="D431" s="850"/>
      <c r="E431" s="850"/>
      <c r="F431" s="850"/>
      <c r="G431" s="850"/>
      <c r="H431" s="850"/>
      <c r="I431" s="850"/>
      <c r="J431" s="850"/>
      <c r="K431" s="850"/>
      <c r="L431" s="850"/>
      <c r="M431" s="850"/>
      <c r="N431" s="871"/>
      <c r="O431" s="917"/>
      <c r="P431" s="850"/>
      <c r="Q431" s="850"/>
      <c r="R431" s="850"/>
      <c r="S431" s="850"/>
      <c r="T431" s="850"/>
      <c r="U431" s="850"/>
      <c r="V431" s="850"/>
      <c r="W431" s="850"/>
      <c r="X431" s="850"/>
      <c r="Y431" s="850"/>
      <c r="Z431" s="918"/>
      <c r="AA431" s="919"/>
      <c r="AB431" s="920"/>
      <c r="AC431" s="921"/>
      <c r="AD431" s="922"/>
      <c r="AE431" s="923"/>
      <c r="AF431" s="924"/>
      <c r="AG431" s="925"/>
      <c r="AH431" s="926"/>
      <c r="AI431" s="927"/>
      <c r="AJ431" s="928"/>
      <c r="AK431" s="929"/>
      <c r="AL431" s="930"/>
      <c r="AM431" s="931"/>
      <c r="AN431" s="932"/>
      <c r="AO431" s="933"/>
      <c r="AP431" s="931"/>
      <c r="AQ431" s="934"/>
      <c r="AR431" s="935"/>
      <c r="AS431" s="1145"/>
      <c r="AT431" s="1146"/>
      <c r="AU431" s="1147"/>
    </row>
    <row r="432" spans="2:47" ht="13.5" hidden="1" customHeight="1" x14ac:dyDescent="0.2">
      <c r="B432" s="2"/>
      <c r="C432" s="995"/>
      <c r="D432" s="850"/>
      <c r="E432" s="850"/>
      <c r="F432" s="850"/>
      <c r="G432" s="850"/>
      <c r="H432" s="850"/>
      <c r="I432" s="850"/>
      <c r="J432" s="850"/>
      <c r="K432" s="850"/>
      <c r="L432" s="850"/>
      <c r="M432" s="850"/>
      <c r="N432" s="871"/>
      <c r="O432" s="917"/>
      <c r="P432" s="850"/>
      <c r="Q432" s="850"/>
      <c r="R432" s="850"/>
      <c r="S432" s="850"/>
      <c r="T432" s="850"/>
      <c r="U432" s="850"/>
      <c r="V432" s="850"/>
      <c r="W432" s="850"/>
      <c r="X432" s="850"/>
      <c r="Y432" s="850"/>
      <c r="Z432" s="918"/>
      <c r="AA432" s="919"/>
      <c r="AB432" s="920"/>
      <c r="AC432" s="921"/>
      <c r="AD432" s="922"/>
      <c r="AE432" s="923"/>
      <c r="AF432" s="924"/>
      <c r="AG432" s="925"/>
      <c r="AH432" s="926"/>
      <c r="AI432" s="927"/>
      <c r="AJ432" s="928"/>
      <c r="AK432" s="929"/>
      <c r="AL432" s="930"/>
      <c r="AM432" s="931"/>
      <c r="AN432" s="932"/>
      <c r="AO432" s="933"/>
      <c r="AP432" s="931"/>
      <c r="AQ432" s="934"/>
      <c r="AR432" s="935"/>
      <c r="AS432" s="1145"/>
      <c r="AT432" s="1146"/>
      <c r="AU432" s="1147"/>
    </row>
    <row r="433" spans="2:47" ht="13.5" hidden="1" customHeight="1" x14ac:dyDescent="0.2">
      <c r="B433" s="2"/>
      <c r="C433" s="995"/>
      <c r="D433" s="850"/>
      <c r="E433" s="850"/>
      <c r="F433" s="850"/>
      <c r="G433" s="850"/>
      <c r="H433" s="850"/>
      <c r="I433" s="850"/>
      <c r="J433" s="850"/>
      <c r="K433" s="850"/>
      <c r="L433" s="850"/>
      <c r="M433" s="850"/>
      <c r="N433" s="871"/>
      <c r="O433" s="917"/>
      <c r="P433" s="850"/>
      <c r="Q433" s="850"/>
      <c r="R433" s="850"/>
      <c r="S433" s="850"/>
      <c r="T433" s="850"/>
      <c r="U433" s="850"/>
      <c r="V433" s="850"/>
      <c r="W433" s="850"/>
      <c r="X433" s="850"/>
      <c r="Y433" s="850"/>
      <c r="Z433" s="918"/>
      <c r="AA433" s="919"/>
      <c r="AB433" s="920"/>
      <c r="AC433" s="921"/>
      <c r="AD433" s="922"/>
      <c r="AE433" s="923"/>
      <c r="AF433" s="924"/>
      <c r="AG433" s="925"/>
      <c r="AH433" s="926"/>
      <c r="AI433" s="927"/>
      <c r="AJ433" s="928"/>
      <c r="AK433" s="929"/>
      <c r="AL433" s="930"/>
      <c r="AM433" s="931"/>
      <c r="AN433" s="932"/>
      <c r="AO433" s="933"/>
      <c r="AP433" s="931"/>
      <c r="AQ433" s="934"/>
      <c r="AR433" s="935"/>
      <c r="AS433" s="1145"/>
      <c r="AT433" s="1146"/>
      <c r="AU433" s="1147"/>
    </row>
    <row r="434" spans="2:47" ht="13.5" hidden="1" customHeight="1" x14ac:dyDescent="0.2">
      <c r="B434" s="2"/>
      <c r="C434" s="995"/>
      <c r="D434" s="850"/>
      <c r="E434" s="850"/>
      <c r="F434" s="850"/>
      <c r="G434" s="850"/>
      <c r="H434" s="850"/>
      <c r="I434" s="850"/>
      <c r="J434" s="850"/>
      <c r="K434" s="850"/>
      <c r="L434" s="850"/>
      <c r="M434" s="850"/>
      <c r="N434" s="871"/>
      <c r="O434" s="917"/>
      <c r="P434" s="850"/>
      <c r="Q434" s="850"/>
      <c r="R434" s="850"/>
      <c r="S434" s="850"/>
      <c r="T434" s="850"/>
      <c r="U434" s="850"/>
      <c r="V434" s="850"/>
      <c r="W434" s="850"/>
      <c r="X434" s="850"/>
      <c r="Y434" s="850"/>
      <c r="Z434" s="918"/>
      <c r="AA434" s="919"/>
      <c r="AB434" s="920"/>
      <c r="AC434" s="921"/>
      <c r="AD434" s="922"/>
      <c r="AE434" s="923"/>
      <c r="AF434" s="924"/>
      <c r="AG434" s="925"/>
      <c r="AH434" s="926"/>
      <c r="AI434" s="927"/>
      <c r="AJ434" s="928"/>
      <c r="AK434" s="929"/>
      <c r="AL434" s="930"/>
      <c r="AM434" s="931"/>
      <c r="AN434" s="932"/>
      <c r="AO434" s="933"/>
      <c r="AP434" s="931"/>
      <c r="AQ434" s="934"/>
      <c r="AR434" s="935"/>
      <c r="AS434" s="1145"/>
      <c r="AT434" s="1146"/>
      <c r="AU434" s="1147"/>
    </row>
    <row r="435" spans="2:47" ht="13.5" hidden="1" customHeight="1" x14ac:dyDescent="0.2">
      <c r="B435" s="2"/>
      <c r="C435" s="995"/>
      <c r="D435" s="850"/>
      <c r="E435" s="850"/>
      <c r="F435" s="850"/>
      <c r="G435" s="850"/>
      <c r="H435" s="850"/>
      <c r="I435" s="850"/>
      <c r="J435" s="850"/>
      <c r="K435" s="850"/>
      <c r="L435" s="850"/>
      <c r="M435" s="850"/>
      <c r="N435" s="871"/>
      <c r="O435" s="917"/>
      <c r="P435" s="850"/>
      <c r="Q435" s="850"/>
      <c r="R435" s="850"/>
      <c r="S435" s="850"/>
      <c r="T435" s="850"/>
      <c r="U435" s="850"/>
      <c r="V435" s="850"/>
      <c r="W435" s="850"/>
      <c r="X435" s="850"/>
      <c r="Y435" s="850"/>
      <c r="Z435" s="918"/>
      <c r="AA435" s="919"/>
      <c r="AB435" s="920"/>
      <c r="AC435" s="921"/>
      <c r="AD435" s="922"/>
      <c r="AE435" s="923"/>
      <c r="AF435" s="924"/>
      <c r="AG435" s="925"/>
      <c r="AH435" s="926"/>
      <c r="AI435" s="927"/>
      <c r="AJ435" s="928"/>
      <c r="AK435" s="929"/>
      <c r="AL435" s="930"/>
      <c r="AM435" s="931"/>
      <c r="AN435" s="932"/>
      <c r="AO435" s="933"/>
      <c r="AP435" s="931"/>
      <c r="AQ435" s="934"/>
      <c r="AR435" s="935"/>
      <c r="AS435" s="1145"/>
      <c r="AT435" s="1146"/>
      <c r="AU435" s="1147"/>
    </row>
    <row r="436" spans="2:47" ht="13.5" hidden="1" customHeight="1" x14ac:dyDescent="0.2">
      <c r="B436" s="2"/>
      <c r="C436" s="995"/>
      <c r="D436" s="850"/>
      <c r="E436" s="850"/>
      <c r="F436" s="850"/>
      <c r="G436" s="850"/>
      <c r="H436" s="850"/>
      <c r="I436" s="850"/>
      <c r="J436" s="850"/>
      <c r="K436" s="850"/>
      <c r="L436" s="850"/>
      <c r="M436" s="850"/>
      <c r="N436" s="871"/>
      <c r="O436" s="917"/>
      <c r="P436" s="850"/>
      <c r="Q436" s="850"/>
      <c r="R436" s="850"/>
      <c r="S436" s="850"/>
      <c r="T436" s="850"/>
      <c r="U436" s="850"/>
      <c r="V436" s="850"/>
      <c r="W436" s="850"/>
      <c r="X436" s="850"/>
      <c r="Y436" s="850"/>
      <c r="Z436" s="918"/>
      <c r="AA436" s="919"/>
      <c r="AB436" s="920"/>
      <c r="AC436" s="921"/>
      <c r="AD436" s="922"/>
      <c r="AE436" s="923"/>
      <c r="AF436" s="924"/>
      <c r="AG436" s="925"/>
      <c r="AH436" s="926"/>
      <c r="AI436" s="927"/>
      <c r="AJ436" s="928"/>
      <c r="AK436" s="929"/>
      <c r="AL436" s="930"/>
      <c r="AM436" s="931"/>
      <c r="AN436" s="932"/>
      <c r="AO436" s="933"/>
      <c r="AP436" s="931"/>
      <c r="AQ436" s="934"/>
      <c r="AR436" s="935"/>
      <c r="AS436" s="1145"/>
      <c r="AT436" s="1146"/>
      <c r="AU436" s="1147"/>
    </row>
    <row r="437" spans="2:47" ht="13.5" hidden="1" customHeight="1" x14ac:dyDescent="0.2">
      <c r="B437" s="2"/>
      <c r="C437" s="995"/>
      <c r="D437" s="850"/>
      <c r="E437" s="850"/>
      <c r="F437" s="850"/>
      <c r="G437" s="850"/>
      <c r="H437" s="850"/>
      <c r="I437" s="850"/>
      <c r="J437" s="850"/>
      <c r="K437" s="850"/>
      <c r="L437" s="850"/>
      <c r="M437" s="850"/>
      <c r="N437" s="871"/>
      <c r="O437" s="917"/>
      <c r="P437" s="850"/>
      <c r="Q437" s="850"/>
      <c r="R437" s="850"/>
      <c r="S437" s="850"/>
      <c r="T437" s="850"/>
      <c r="U437" s="850"/>
      <c r="V437" s="850"/>
      <c r="W437" s="850"/>
      <c r="X437" s="850"/>
      <c r="Y437" s="850"/>
      <c r="Z437" s="918"/>
      <c r="AA437" s="919"/>
      <c r="AB437" s="920"/>
      <c r="AC437" s="921"/>
      <c r="AD437" s="922"/>
      <c r="AE437" s="923"/>
      <c r="AF437" s="924"/>
      <c r="AG437" s="925"/>
      <c r="AH437" s="926"/>
      <c r="AI437" s="927"/>
      <c r="AJ437" s="928"/>
      <c r="AK437" s="929"/>
      <c r="AL437" s="930"/>
      <c r="AM437" s="931"/>
      <c r="AN437" s="932"/>
      <c r="AO437" s="933"/>
      <c r="AP437" s="931"/>
      <c r="AQ437" s="934"/>
      <c r="AR437" s="935"/>
      <c r="AS437" s="1145"/>
      <c r="AT437" s="1146"/>
      <c r="AU437" s="1147"/>
    </row>
    <row r="438" spans="2:47" ht="3.75" hidden="1" customHeight="1" x14ac:dyDescent="0.2">
      <c r="B438" s="37"/>
      <c r="C438" s="653"/>
      <c r="D438" s="349"/>
      <c r="E438" s="349"/>
      <c r="F438" s="349"/>
      <c r="G438" s="349"/>
      <c r="H438" s="349"/>
      <c r="I438" s="349"/>
      <c r="J438" s="349"/>
      <c r="K438" s="349"/>
      <c r="L438" s="349"/>
      <c r="M438" s="349"/>
      <c r="N438" s="642"/>
      <c r="O438" s="24"/>
      <c r="P438" s="349"/>
      <c r="Q438" s="349"/>
      <c r="R438" s="349"/>
      <c r="S438" s="349"/>
      <c r="T438" s="349"/>
      <c r="U438" s="349"/>
      <c r="V438" s="349"/>
      <c r="W438" s="349"/>
      <c r="X438" s="349"/>
      <c r="Y438" s="349"/>
      <c r="Z438" s="349"/>
      <c r="AA438" s="366"/>
      <c r="AB438" s="349"/>
      <c r="AC438" s="364"/>
      <c r="AD438" s="956"/>
      <c r="AE438" s="957"/>
      <c r="AF438" s="958"/>
      <c r="AG438" s="652"/>
      <c r="AH438" s="644"/>
      <c r="AI438" s="641"/>
      <c r="AJ438" s="959"/>
      <c r="AK438" s="960"/>
      <c r="AL438" s="961"/>
      <c r="AM438" s="962"/>
      <c r="AN438" s="958"/>
      <c r="AO438" s="963"/>
      <c r="AP438" s="653"/>
      <c r="AQ438" s="349"/>
      <c r="AR438" s="642"/>
      <c r="AS438" s="1150"/>
      <c r="AT438" s="958"/>
      <c r="AU438" s="1151"/>
    </row>
    <row r="439" spans="2:47" ht="13.5" hidden="1" customHeight="1" x14ac:dyDescent="0.2">
      <c r="B439" s="449" t="str">
        <f>Sprachen!H$178</f>
        <v>B.11  Consumatori di energia processi e produzione</v>
      </c>
      <c r="C439" s="448"/>
      <c r="D439" s="347"/>
      <c r="E439" s="347"/>
      <c r="F439" s="347"/>
      <c r="G439" s="347"/>
      <c r="H439" s="347"/>
      <c r="I439" s="347"/>
      <c r="J439" s="347"/>
      <c r="K439" s="347"/>
      <c r="L439" s="347"/>
      <c r="M439" s="347"/>
      <c r="N439" s="22"/>
      <c r="O439" s="21"/>
      <c r="P439" s="348"/>
      <c r="Q439" s="348"/>
      <c r="R439" s="348"/>
      <c r="S439" s="348"/>
      <c r="T439" s="348"/>
      <c r="U439" s="348"/>
      <c r="V439" s="348"/>
      <c r="W439" s="348"/>
      <c r="X439" s="348"/>
      <c r="Y439" s="348"/>
      <c r="Z439" s="348"/>
      <c r="AA439" s="365"/>
      <c r="AB439" s="348"/>
      <c r="AC439" s="363"/>
      <c r="AD439" s="964"/>
      <c r="AE439" s="965"/>
      <c r="AF439" s="966"/>
      <c r="AG439" s="365"/>
      <c r="AH439" s="348"/>
      <c r="AI439" s="643"/>
      <c r="AJ439" s="967"/>
      <c r="AK439" s="968"/>
      <c r="AL439" s="969"/>
      <c r="AM439" s="970"/>
      <c r="AN439" s="966"/>
      <c r="AO439" s="971"/>
      <c r="AP439" s="662"/>
      <c r="AQ439" s="348"/>
      <c r="AR439" s="643"/>
      <c r="AS439" s="967"/>
      <c r="AT439" s="966"/>
      <c r="AU439" s="1149"/>
    </row>
    <row r="440" spans="2:47" ht="13.5" hidden="1" customHeight="1" x14ac:dyDescent="0.2">
      <c r="B440" s="2"/>
      <c r="C440" s="995"/>
      <c r="D440" s="850"/>
      <c r="E440" s="850"/>
      <c r="F440" s="850"/>
      <c r="G440" s="850"/>
      <c r="H440" s="850"/>
      <c r="I440" s="850"/>
      <c r="J440" s="850"/>
      <c r="K440" s="850"/>
      <c r="L440" s="850"/>
      <c r="M440" s="850"/>
      <c r="N440" s="871"/>
      <c r="O440" s="917"/>
      <c r="P440" s="850"/>
      <c r="Q440" s="850"/>
      <c r="R440" s="850"/>
      <c r="S440" s="850"/>
      <c r="T440" s="850"/>
      <c r="U440" s="850"/>
      <c r="V440" s="850"/>
      <c r="W440" s="850"/>
      <c r="X440" s="850"/>
      <c r="Y440" s="850"/>
      <c r="Z440" s="918"/>
      <c r="AA440" s="919"/>
      <c r="AB440" s="920"/>
      <c r="AC440" s="921"/>
      <c r="AD440" s="922"/>
      <c r="AE440" s="923"/>
      <c r="AF440" s="924"/>
      <c r="AG440" s="925"/>
      <c r="AH440" s="926"/>
      <c r="AI440" s="927"/>
      <c r="AJ440" s="928"/>
      <c r="AK440" s="929"/>
      <c r="AL440" s="930"/>
      <c r="AM440" s="931"/>
      <c r="AN440" s="932"/>
      <c r="AO440" s="933"/>
      <c r="AP440" s="931"/>
      <c r="AQ440" s="934"/>
      <c r="AR440" s="935"/>
      <c r="AS440" s="1145"/>
      <c r="AT440" s="1146"/>
      <c r="AU440" s="1147"/>
    </row>
    <row r="441" spans="2:47" ht="13.5" hidden="1" customHeight="1" x14ac:dyDescent="0.2">
      <c r="B441" s="2"/>
      <c r="C441" s="995"/>
      <c r="D441" s="850"/>
      <c r="E441" s="850"/>
      <c r="F441" s="850"/>
      <c r="G441" s="850"/>
      <c r="H441" s="850"/>
      <c r="I441" s="850"/>
      <c r="J441" s="850"/>
      <c r="K441" s="850"/>
      <c r="L441" s="850"/>
      <c r="M441" s="850"/>
      <c r="N441" s="871"/>
      <c r="O441" s="917"/>
      <c r="P441" s="850"/>
      <c r="Q441" s="850"/>
      <c r="R441" s="850"/>
      <c r="S441" s="850"/>
      <c r="T441" s="850"/>
      <c r="U441" s="850"/>
      <c r="V441" s="850"/>
      <c r="W441" s="850"/>
      <c r="X441" s="850"/>
      <c r="Y441" s="850"/>
      <c r="Z441" s="918"/>
      <c r="AA441" s="919"/>
      <c r="AB441" s="920"/>
      <c r="AC441" s="921"/>
      <c r="AD441" s="922"/>
      <c r="AE441" s="923"/>
      <c r="AF441" s="924"/>
      <c r="AG441" s="925"/>
      <c r="AH441" s="926"/>
      <c r="AI441" s="927"/>
      <c r="AJ441" s="928"/>
      <c r="AK441" s="929"/>
      <c r="AL441" s="930"/>
      <c r="AM441" s="931"/>
      <c r="AN441" s="932"/>
      <c r="AO441" s="933"/>
      <c r="AP441" s="931"/>
      <c r="AQ441" s="934"/>
      <c r="AR441" s="935"/>
      <c r="AS441" s="1145"/>
      <c r="AT441" s="1146"/>
      <c r="AU441" s="1147"/>
    </row>
    <row r="442" spans="2:47" ht="13.5" hidden="1" customHeight="1" x14ac:dyDescent="0.2">
      <c r="B442" s="2"/>
      <c r="C442" s="995"/>
      <c r="D442" s="850"/>
      <c r="E442" s="850"/>
      <c r="F442" s="850"/>
      <c r="G442" s="850"/>
      <c r="H442" s="850"/>
      <c r="I442" s="850"/>
      <c r="J442" s="850"/>
      <c r="K442" s="850"/>
      <c r="L442" s="850"/>
      <c r="M442" s="850"/>
      <c r="N442" s="871"/>
      <c r="O442" s="917"/>
      <c r="P442" s="850"/>
      <c r="Q442" s="850"/>
      <c r="R442" s="850"/>
      <c r="S442" s="850"/>
      <c r="T442" s="850"/>
      <c r="U442" s="850"/>
      <c r="V442" s="850"/>
      <c r="W442" s="850"/>
      <c r="X442" s="850"/>
      <c r="Y442" s="850"/>
      <c r="Z442" s="918"/>
      <c r="AA442" s="919"/>
      <c r="AB442" s="920"/>
      <c r="AC442" s="921"/>
      <c r="AD442" s="922"/>
      <c r="AE442" s="923"/>
      <c r="AF442" s="924"/>
      <c r="AG442" s="925"/>
      <c r="AH442" s="926"/>
      <c r="AI442" s="927"/>
      <c r="AJ442" s="928"/>
      <c r="AK442" s="929"/>
      <c r="AL442" s="930"/>
      <c r="AM442" s="931"/>
      <c r="AN442" s="932"/>
      <c r="AO442" s="933"/>
      <c r="AP442" s="931"/>
      <c r="AQ442" s="934"/>
      <c r="AR442" s="935"/>
      <c r="AS442" s="1145"/>
      <c r="AT442" s="1146"/>
      <c r="AU442" s="1147"/>
    </row>
    <row r="443" spans="2:47" ht="13.5" hidden="1" customHeight="1" x14ac:dyDescent="0.2">
      <c r="B443" s="2"/>
      <c r="C443" s="995"/>
      <c r="D443" s="850"/>
      <c r="E443" s="850"/>
      <c r="F443" s="850"/>
      <c r="G443" s="850"/>
      <c r="H443" s="850"/>
      <c r="I443" s="850"/>
      <c r="J443" s="850"/>
      <c r="K443" s="850"/>
      <c r="L443" s="850"/>
      <c r="M443" s="850"/>
      <c r="N443" s="871"/>
      <c r="O443" s="917"/>
      <c r="P443" s="850"/>
      <c r="Q443" s="850"/>
      <c r="R443" s="850"/>
      <c r="S443" s="850"/>
      <c r="T443" s="850"/>
      <c r="U443" s="850"/>
      <c r="V443" s="850"/>
      <c r="W443" s="850"/>
      <c r="X443" s="850"/>
      <c r="Y443" s="850"/>
      <c r="Z443" s="918"/>
      <c r="AA443" s="919"/>
      <c r="AB443" s="920"/>
      <c r="AC443" s="921"/>
      <c r="AD443" s="922"/>
      <c r="AE443" s="923"/>
      <c r="AF443" s="924"/>
      <c r="AG443" s="925"/>
      <c r="AH443" s="926"/>
      <c r="AI443" s="927"/>
      <c r="AJ443" s="928"/>
      <c r="AK443" s="929"/>
      <c r="AL443" s="930"/>
      <c r="AM443" s="931"/>
      <c r="AN443" s="932"/>
      <c r="AO443" s="933"/>
      <c r="AP443" s="931"/>
      <c r="AQ443" s="934"/>
      <c r="AR443" s="935"/>
      <c r="AS443" s="1145"/>
      <c r="AT443" s="1146"/>
      <c r="AU443" s="1147"/>
    </row>
    <row r="444" spans="2:47" ht="13.5" hidden="1" customHeight="1" x14ac:dyDescent="0.2">
      <c r="B444" s="2"/>
      <c r="C444" s="995"/>
      <c r="D444" s="850"/>
      <c r="E444" s="850"/>
      <c r="F444" s="850"/>
      <c r="G444" s="850"/>
      <c r="H444" s="850"/>
      <c r="I444" s="850"/>
      <c r="J444" s="850"/>
      <c r="K444" s="850"/>
      <c r="L444" s="850"/>
      <c r="M444" s="850"/>
      <c r="N444" s="871"/>
      <c r="O444" s="917"/>
      <c r="P444" s="850"/>
      <c r="Q444" s="850"/>
      <c r="R444" s="850"/>
      <c r="S444" s="850"/>
      <c r="T444" s="850"/>
      <c r="U444" s="850"/>
      <c r="V444" s="850"/>
      <c r="W444" s="850"/>
      <c r="X444" s="850"/>
      <c r="Y444" s="850"/>
      <c r="Z444" s="918"/>
      <c r="AA444" s="919"/>
      <c r="AB444" s="920"/>
      <c r="AC444" s="921"/>
      <c r="AD444" s="922"/>
      <c r="AE444" s="923"/>
      <c r="AF444" s="924"/>
      <c r="AG444" s="925"/>
      <c r="AH444" s="926"/>
      <c r="AI444" s="927"/>
      <c r="AJ444" s="928"/>
      <c r="AK444" s="929"/>
      <c r="AL444" s="930"/>
      <c r="AM444" s="931"/>
      <c r="AN444" s="932"/>
      <c r="AO444" s="933"/>
      <c r="AP444" s="931"/>
      <c r="AQ444" s="934"/>
      <c r="AR444" s="935"/>
      <c r="AS444" s="1145"/>
      <c r="AT444" s="1146"/>
      <c r="AU444" s="1147"/>
    </row>
    <row r="445" spans="2:47" ht="13.5" hidden="1" customHeight="1" x14ac:dyDescent="0.2">
      <c r="B445" s="2"/>
      <c r="C445" s="995"/>
      <c r="D445" s="850"/>
      <c r="E445" s="850"/>
      <c r="F445" s="850"/>
      <c r="G445" s="850"/>
      <c r="H445" s="850"/>
      <c r="I445" s="850"/>
      <c r="J445" s="850"/>
      <c r="K445" s="850"/>
      <c r="L445" s="850"/>
      <c r="M445" s="850"/>
      <c r="N445" s="871"/>
      <c r="O445" s="917"/>
      <c r="P445" s="850"/>
      <c r="Q445" s="850"/>
      <c r="R445" s="850"/>
      <c r="S445" s="850"/>
      <c r="T445" s="850"/>
      <c r="U445" s="850"/>
      <c r="V445" s="850"/>
      <c r="W445" s="850"/>
      <c r="X445" s="850"/>
      <c r="Y445" s="850"/>
      <c r="Z445" s="918"/>
      <c r="AA445" s="919"/>
      <c r="AB445" s="920"/>
      <c r="AC445" s="921"/>
      <c r="AD445" s="922"/>
      <c r="AE445" s="923"/>
      <c r="AF445" s="924"/>
      <c r="AG445" s="925"/>
      <c r="AH445" s="926"/>
      <c r="AI445" s="927"/>
      <c r="AJ445" s="928"/>
      <c r="AK445" s="929"/>
      <c r="AL445" s="930"/>
      <c r="AM445" s="931"/>
      <c r="AN445" s="932"/>
      <c r="AO445" s="933"/>
      <c r="AP445" s="931"/>
      <c r="AQ445" s="934"/>
      <c r="AR445" s="935"/>
      <c r="AS445" s="1145"/>
      <c r="AT445" s="1146"/>
      <c r="AU445" s="1147"/>
    </row>
    <row r="446" spans="2:47" ht="13.5" hidden="1" customHeight="1" x14ac:dyDescent="0.2">
      <c r="B446" s="2"/>
      <c r="C446" s="995"/>
      <c r="D446" s="850"/>
      <c r="E446" s="850"/>
      <c r="F446" s="850"/>
      <c r="G446" s="850"/>
      <c r="H446" s="850"/>
      <c r="I446" s="850"/>
      <c r="J446" s="850"/>
      <c r="K446" s="850"/>
      <c r="L446" s="850"/>
      <c r="M446" s="850"/>
      <c r="N446" s="871"/>
      <c r="O446" s="917"/>
      <c r="P446" s="850"/>
      <c r="Q446" s="850"/>
      <c r="R446" s="850"/>
      <c r="S446" s="850"/>
      <c r="T446" s="850"/>
      <c r="U446" s="850"/>
      <c r="V446" s="850"/>
      <c r="W446" s="850"/>
      <c r="X446" s="850"/>
      <c r="Y446" s="850"/>
      <c r="Z446" s="918"/>
      <c r="AA446" s="919"/>
      <c r="AB446" s="920"/>
      <c r="AC446" s="921"/>
      <c r="AD446" s="922"/>
      <c r="AE446" s="923"/>
      <c r="AF446" s="924"/>
      <c r="AG446" s="925"/>
      <c r="AH446" s="926"/>
      <c r="AI446" s="927"/>
      <c r="AJ446" s="928"/>
      <c r="AK446" s="929"/>
      <c r="AL446" s="930"/>
      <c r="AM446" s="931"/>
      <c r="AN446" s="932"/>
      <c r="AO446" s="933"/>
      <c r="AP446" s="931"/>
      <c r="AQ446" s="934"/>
      <c r="AR446" s="935"/>
      <c r="AS446" s="1145"/>
      <c r="AT446" s="1146"/>
      <c r="AU446" s="1147"/>
    </row>
    <row r="447" spans="2:47" ht="13.5" hidden="1" customHeight="1" x14ac:dyDescent="0.2">
      <c r="B447" s="368"/>
      <c r="C447" s="1137"/>
      <c r="D447" s="937"/>
      <c r="E447" s="937"/>
      <c r="F447" s="937"/>
      <c r="G447" s="937"/>
      <c r="H447" s="937"/>
      <c r="I447" s="937"/>
      <c r="J447" s="937"/>
      <c r="K447" s="937"/>
      <c r="L447" s="937"/>
      <c r="M447" s="937"/>
      <c r="N447" s="1138"/>
      <c r="O447" s="936"/>
      <c r="P447" s="937"/>
      <c r="Q447" s="937"/>
      <c r="R447" s="937"/>
      <c r="S447" s="937"/>
      <c r="T447" s="937"/>
      <c r="U447" s="937"/>
      <c r="V447" s="937"/>
      <c r="W447" s="937"/>
      <c r="X447" s="937"/>
      <c r="Y447" s="937"/>
      <c r="Z447" s="938"/>
      <c r="AA447" s="939"/>
      <c r="AB447" s="940"/>
      <c r="AC447" s="941"/>
      <c r="AD447" s="942"/>
      <c r="AE447" s="943"/>
      <c r="AF447" s="944"/>
      <c r="AG447" s="945"/>
      <c r="AH447" s="946"/>
      <c r="AI447" s="947"/>
      <c r="AJ447" s="948"/>
      <c r="AK447" s="949"/>
      <c r="AL447" s="950"/>
      <c r="AM447" s="951"/>
      <c r="AN447" s="952"/>
      <c r="AO447" s="953"/>
      <c r="AP447" s="951"/>
      <c r="AQ447" s="954"/>
      <c r="AR447" s="955"/>
      <c r="AS447" s="1126"/>
      <c r="AT447" s="1127"/>
      <c r="AU447" s="1128"/>
    </row>
  </sheetData>
  <sheetProtection algorithmName="SHA-512" hashValue="O39sEYS4vLT5rWhRPJC4UrBIZV9Bbp12eLS6bwGKaONjFn7Vh7SgLcmiiIi5W/tGsgTl7p+Z99mQJ38vwBZF6A==" saltValue="dsPP5rPdFDTYrxEHiBsjbA==" spinCount="100000" sheet="1" selectLockedCells="1"/>
  <customSheetViews>
    <customSheetView guid="{B2E9B8AF-852F-4064-8C1D-BCF9CAE8288A}" topLeftCell="A7">
      <selection activeCell="M42" sqref="M42"/>
      <rowBreaks count="1" manualBreakCount="1">
        <brk id="40" max="16383"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2821">
    <mergeCell ref="C387:N387"/>
    <mergeCell ref="C388:N388"/>
    <mergeCell ref="C389:N389"/>
    <mergeCell ref="C390:N390"/>
    <mergeCell ref="C380:N380"/>
    <mergeCell ref="C381:N381"/>
    <mergeCell ref="C365:H365"/>
    <mergeCell ref="C366:H366"/>
    <mergeCell ref="C367:H367"/>
    <mergeCell ref="C368:H368"/>
    <mergeCell ref="C369:H369"/>
    <mergeCell ref="C385:N385"/>
    <mergeCell ref="C386:N386"/>
    <mergeCell ref="C441:N441"/>
    <mergeCell ref="C442:N442"/>
    <mergeCell ref="C443:N443"/>
    <mergeCell ref="C444:N444"/>
    <mergeCell ref="C445:N445"/>
    <mergeCell ref="C446:N446"/>
    <mergeCell ref="C447:N447"/>
    <mergeCell ref="C403:N403"/>
    <mergeCell ref="C421:N421"/>
    <mergeCell ref="C422:N422"/>
    <mergeCell ref="C423:N423"/>
    <mergeCell ref="C424:N424"/>
    <mergeCell ref="C425:N425"/>
    <mergeCell ref="C426:N426"/>
    <mergeCell ref="C429:N429"/>
    <mergeCell ref="C430:N430"/>
    <mergeCell ref="C431:N431"/>
    <mergeCell ref="C432:N432"/>
    <mergeCell ref="C433:N433"/>
    <mergeCell ref="C434:N434"/>
    <mergeCell ref="C435:N435"/>
    <mergeCell ref="C436:N436"/>
    <mergeCell ref="C437:N437"/>
    <mergeCell ref="C440:N440"/>
    <mergeCell ref="C416:H416"/>
    <mergeCell ref="C417:H417"/>
    <mergeCell ref="C322:H322"/>
    <mergeCell ref="C323:H323"/>
    <mergeCell ref="C324:H324"/>
    <mergeCell ref="C325:H325"/>
    <mergeCell ref="C326:H326"/>
    <mergeCell ref="C327:H327"/>
    <mergeCell ref="C328:H328"/>
    <mergeCell ref="C329:H329"/>
    <mergeCell ref="C391:N391"/>
    <mergeCell ref="C392:N392"/>
    <mergeCell ref="C393:N393"/>
    <mergeCell ref="C396:N396"/>
    <mergeCell ref="C397:N397"/>
    <mergeCell ref="C398:N398"/>
    <mergeCell ref="C399:N399"/>
    <mergeCell ref="C400:N400"/>
    <mergeCell ref="C401:N401"/>
    <mergeCell ref="C346:N346"/>
    <mergeCell ref="C347:N347"/>
    <mergeCell ref="C348:N348"/>
    <mergeCell ref="C349:N349"/>
    <mergeCell ref="C352:N352"/>
    <mergeCell ref="C353:N353"/>
    <mergeCell ref="C354:N354"/>
    <mergeCell ref="C355:N355"/>
    <mergeCell ref="C356:N356"/>
    <mergeCell ref="C357:N357"/>
    <mergeCell ref="C358:N358"/>
    <mergeCell ref="C359:N359"/>
    <mergeCell ref="C377:N377"/>
    <mergeCell ref="C378:N378"/>
    <mergeCell ref="C379:N379"/>
    <mergeCell ref="C297:N297"/>
    <mergeCell ref="C298:N298"/>
    <mergeCell ref="C299:N299"/>
    <mergeCell ref="C300:N300"/>
    <mergeCell ref="C301:N301"/>
    <mergeCell ref="C302:N302"/>
    <mergeCell ref="C303:N303"/>
    <mergeCell ref="C304:N304"/>
    <mergeCell ref="C305:N305"/>
    <mergeCell ref="C308:N308"/>
    <mergeCell ref="C309:N309"/>
    <mergeCell ref="C370:H370"/>
    <mergeCell ref="C371:H371"/>
    <mergeCell ref="C372:H372"/>
    <mergeCell ref="C373:H373"/>
    <mergeCell ref="C310:N310"/>
    <mergeCell ref="C311:N311"/>
    <mergeCell ref="C312:N312"/>
    <mergeCell ref="C313:N313"/>
    <mergeCell ref="C314:N314"/>
    <mergeCell ref="C315:N315"/>
    <mergeCell ref="C333:N333"/>
    <mergeCell ref="C334:N334"/>
    <mergeCell ref="C335:N335"/>
    <mergeCell ref="C336:N336"/>
    <mergeCell ref="C337:N337"/>
    <mergeCell ref="C338:N338"/>
    <mergeCell ref="C341:N341"/>
    <mergeCell ref="C342:N342"/>
    <mergeCell ref="C343:N343"/>
    <mergeCell ref="C344:N344"/>
    <mergeCell ref="C345:N345"/>
    <mergeCell ref="C252:N252"/>
    <mergeCell ref="C253:N253"/>
    <mergeCell ref="C254:N254"/>
    <mergeCell ref="C255:N255"/>
    <mergeCell ref="C256:N256"/>
    <mergeCell ref="C257:N257"/>
    <mergeCell ref="C258:N258"/>
    <mergeCell ref="C259:N259"/>
    <mergeCell ref="C260:N260"/>
    <mergeCell ref="C263:N263"/>
    <mergeCell ref="C264:N264"/>
    <mergeCell ref="C265:N265"/>
    <mergeCell ref="C266:N266"/>
    <mergeCell ref="C267:N267"/>
    <mergeCell ref="C268:N268"/>
    <mergeCell ref="C269:N269"/>
    <mergeCell ref="C270:N270"/>
    <mergeCell ref="C212:N212"/>
    <mergeCell ref="C213:N213"/>
    <mergeCell ref="C214:N214"/>
    <mergeCell ref="C215:N215"/>
    <mergeCell ref="C218:N218"/>
    <mergeCell ref="C219:N219"/>
    <mergeCell ref="C220:N220"/>
    <mergeCell ref="C221:N221"/>
    <mergeCell ref="C222:N222"/>
    <mergeCell ref="C223:N223"/>
    <mergeCell ref="C224:N224"/>
    <mergeCell ref="C225:N225"/>
    <mergeCell ref="C244:N244"/>
    <mergeCell ref="C245:N245"/>
    <mergeCell ref="C246:N246"/>
    <mergeCell ref="C247:N247"/>
    <mergeCell ref="I232:J232"/>
    <mergeCell ref="I239:X239"/>
    <mergeCell ref="C237:H237"/>
    <mergeCell ref="C238:H238"/>
    <mergeCell ref="C239:H239"/>
    <mergeCell ref="C240:H240"/>
    <mergeCell ref="O240:P240"/>
    <mergeCell ref="W240:X240"/>
    <mergeCell ref="J234:R234"/>
    <mergeCell ref="T234:AU234"/>
    <mergeCell ref="AS247:AU247"/>
    <mergeCell ref="C233:H233"/>
    <mergeCell ref="AJ225:AL225"/>
    <mergeCell ref="AM225:AO225"/>
    <mergeCell ref="AP225:AR225"/>
    <mergeCell ref="O242:Z242"/>
    <mergeCell ref="C207:N207"/>
    <mergeCell ref="C208:N208"/>
    <mergeCell ref="C209:N209"/>
    <mergeCell ref="C210:N210"/>
    <mergeCell ref="J191:O191"/>
    <mergeCell ref="C189:H189"/>
    <mergeCell ref="C190:H190"/>
    <mergeCell ref="C211:N211"/>
    <mergeCell ref="S191:U191"/>
    <mergeCell ref="W191:AB191"/>
    <mergeCell ref="C191:H191"/>
    <mergeCell ref="C192:H192"/>
    <mergeCell ref="C193:H193"/>
    <mergeCell ref="C194:H194"/>
    <mergeCell ref="C195:H195"/>
    <mergeCell ref="O203:Z203"/>
    <mergeCell ref="AA203:AC203"/>
    <mergeCell ref="O204:Z204"/>
    <mergeCell ref="AA204:AC204"/>
    <mergeCell ref="O208:Z208"/>
    <mergeCell ref="AA208:AC208"/>
    <mergeCell ref="C202:N202"/>
    <mergeCell ref="O210:Z210"/>
    <mergeCell ref="AA210:AC210"/>
    <mergeCell ref="C203:N203"/>
    <mergeCell ref="J189:R189"/>
    <mergeCell ref="T189:AU189"/>
    <mergeCell ref="AM197:AO197"/>
    <mergeCell ref="AP197:AR197"/>
    <mergeCell ref="AM211:AO211"/>
    <mergeCell ref="AP211:AR211"/>
    <mergeCell ref="AP202:AR202"/>
    <mergeCell ref="C164:N164"/>
    <mergeCell ref="C165:N165"/>
    <mergeCell ref="C166:N166"/>
    <mergeCell ref="C167:N167"/>
    <mergeCell ref="C168:N168"/>
    <mergeCell ref="C169:N169"/>
    <mergeCell ref="C170:N170"/>
    <mergeCell ref="C173:N173"/>
    <mergeCell ref="C147:H147"/>
    <mergeCell ref="C148:H148"/>
    <mergeCell ref="C149:H149"/>
    <mergeCell ref="C150:H150"/>
    <mergeCell ref="I150:N150"/>
    <mergeCell ref="C174:N174"/>
    <mergeCell ref="C175:N175"/>
    <mergeCell ref="C176:N176"/>
    <mergeCell ref="C177:N177"/>
    <mergeCell ref="C125:N125"/>
    <mergeCell ref="C128:N128"/>
    <mergeCell ref="C129:N129"/>
    <mergeCell ref="C130:N130"/>
    <mergeCell ref="C131:N131"/>
    <mergeCell ref="C132:N132"/>
    <mergeCell ref="C133:N133"/>
    <mergeCell ref="C134:N134"/>
    <mergeCell ref="C135:N135"/>
    <mergeCell ref="C154:N154"/>
    <mergeCell ref="C155:N155"/>
    <mergeCell ref="C156:N156"/>
    <mergeCell ref="C157:N157"/>
    <mergeCell ref="C158:N158"/>
    <mergeCell ref="C159:N159"/>
    <mergeCell ref="C162:N162"/>
    <mergeCell ref="C163:N163"/>
    <mergeCell ref="C142:H142"/>
    <mergeCell ref="C144:H144"/>
    <mergeCell ref="C145:H145"/>
    <mergeCell ref="C146:H146"/>
    <mergeCell ref="O119:Z119"/>
    <mergeCell ref="AA119:AC119"/>
    <mergeCell ref="AD119:AF119"/>
    <mergeCell ref="AG119:AI119"/>
    <mergeCell ref="AJ119:AL119"/>
    <mergeCell ref="AM119:AO119"/>
    <mergeCell ref="AP119:AR119"/>
    <mergeCell ref="O120:Z120"/>
    <mergeCell ref="AA120:AC120"/>
    <mergeCell ref="AD120:AF120"/>
    <mergeCell ref="AG120:AI120"/>
    <mergeCell ref="AJ120:AL120"/>
    <mergeCell ref="AM120:AO120"/>
    <mergeCell ref="AP120:AR120"/>
    <mergeCell ref="C109:N109"/>
    <mergeCell ref="C110:N110"/>
    <mergeCell ref="C111:N111"/>
    <mergeCell ref="C112:N112"/>
    <mergeCell ref="C113:N113"/>
    <mergeCell ref="C114:N114"/>
    <mergeCell ref="C117:N117"/>
    <mergeCell ref="AJ111:AL111"/>
    <mergeCell ref="AM111:AO111"/>
    <mergeCell ref="AP111:AR111"/>
    <mergeCell ref="O112:Z112"/>
    <mergeCell ref="AA112:AC112"/>
    <mergeCell ref="AD112:AF112"/>
    <mergeCell ref="AG112:AI112"/>
    <mergeCell ref="AJ112:AL112"/>
    <mergeCell ref="AP113:AR113"/>
    <mergeCell ref="O114:Z114"/>
    <mergeCell ref="AA114:AC114"/>
    <mergeCell ref="C66:N66"/>
    <mergeCell ref="C67:N67"/>
    <mergeCell ref="C68:N68"/>
    <mergeCell ref="C69:N69"/>
    <mergeCell ref="C72:N72"/>
    <mergeCell ref="C73:N73"/>
    <mergeCell ref="C74:N74"/>
    <mergeCell ref="C75:N75"/>
    <mergeCell ref="C76:N76"/>
    <mergeCell ref="C77:N77"/>
    <mergeCell ref="C78:N78"/>
    <mergeCell ref="C79:N79"/>
    <mergeCell ref="C80:N80"/>
    <mergeCell ref="C83:N83"/>
    <mergeCell ref="C84:N84"/>
    <mergeCell ref="I104:X104"/>
    <mergeCell ref="AE104:AU104"/>
    <mergeCell ref="C100:H100"/>
    <mergeCell ref="I100:U100"/>
    <mergeCell ref="C101:H101"/>
    <mergeCell ref="AJ103:AU103"/>
    <mergeCell ref="AJ101:AO101"/>
    <mergeCell ref="AS86:AU86"/>
    <mergeCell ref="AS88:AU88"/>
    <mergeCell ref="AS84:AU84"/>
    <mergeCell ref="AS85:AU85"/>
    <mergeCell ref="AG79:AI79"/>
    <mergeCell ref="AJ79:AL79"/>
    <mergeCell ref="AM79:AO79"/>
    <mergeCell ref="B96:AU96"/>
    <mergeCell ref="C97:H97"/>
    <mergeCell ref="I97:J97"/>
    <mergeCell ref="AM444:AO444"/>
    <mergeCell ref="AP444:AR444"/>
    <mergeCell ref="AG442:AI442"/>
    <mergeCell ref="AJ442:AL442"/>
    <mergeCell ref="AM442:AO442"/>
    <mergeCell ref="AP442:AR442"/>
    <mergeCell ref="O445:Z445"/>
    <mergeCell ref="AA445:AC445"/>
    <mergeCell ref="AD445:AF445"/>
    <mergeCell ref="AG445:AI445"/>
    <mergeCell ref="AJ445:AL445"/>
    <mergeCell ref="C20:N20"/>
    <mergeCell ref="C21:N21"/>
    <mergeCell ref="C22:N22"/>
    <mergeCell ref="C23:N23"/>
    <mergeCell ref="C24:N24"/>
    <mergeCell ref="C27:N27"/>
    <mergeCell ref="C28:N28"/>
    <mergeCell ref="C29:N29"/>
    <mergeCell ref="C30:N30"/>
    <mergeCell ref="C31:N31"/>
    <mergeCell ref="C32:N32"/>
    <mergeCell ref="C33:N33"/>
    <mergeCell ref="C34:N34"/>
    <mergeCell ref="C35:N35"/>
    <mergeCell ref="C38:N38"/>
    <mergeCell ref="C39:N39"/>
    <mergeCell ref="C40:N40"/>
    <mergeCell ref="C41:N41"/>
    <mergeCell ref="C42:N42"/>
    <mergeCell ref="C43:N43"/>
    <mergeCell ref="C44:N44"/>
    <mergeCell ref="O431:Z431"/>
    <mergeCell ref="AM431:AO431"/>
    <mergeCell ref="AP431:AR431"/>
    <mergeCell ref="O432:Z432"/>
    <mergeCell ref="AA432:AC432"/>
    <mergeCell ref="AD432:AF432"/>
    <mergeCell ref="AG432:AI432"/>
    <mergeCell ref="AJ432:AL432"/>
    <mergeCell ref="AM432:AO432"/>
    <mergeCell ref="AP432:AR432"/>
    <mergeCell ref="O433:Z433"/>
    <mergeCell ref="AA433:AC433"/>
    <mergeCell ref="O436:Z436"/>
    <mergeCell ref="AA436:AC436"/>
    <mergeCell ref="AD436:AF436"/>
    <mergeCell ref="AG436:AI436"/>
    <mergeCell ref="AJ436:AL436"/>
    <mergeCell ref="AM436:AO436"/>
    <mergeCell ref="AP436:AR436"/>
    <mergeCell ref="AD433:AF433"/>
    <mergeCell ref="AG433:AI433"/>
    <mergeCell ref="AJ433:AL433"/>
    <mergeCell ref="AM433:AO433"/>
    <mergeCell ref="AP433:AR433"/>
    <mergeCell ref="O434:Z434"/>
    <mergeCell ref="AA434:AC434"/>
    <mergeCell ref="AD434:AF434"/>
    <mergeCell ref="AG434:AI434"/>
    <mergeCell ref="AJ434:AL434"/>
    <mergeCell ref="AM434:AO434"/>
    <mergeCell ref="AP434:AR434"/>
    <mergeCell ref="O435:Z435"/>
    <mergeCell ref="AS403:AU403"/>
    <mergeCell ref="I409:J409"/>
    <mergeCell ref="AS419:AU419"/>
    <mergeCell ref="AC412:AO412"/>
    <mergeCell ref="AP412:AR412"/>
    <mergeCell ref="AS412:AU412"/>
    <mergeCell ref="J411:R411"/>
    <mergeCell ref="T411:AU411"/>
    <mergeCell ref="O417:P417"/>
    <mergeCell ref="W417:X417"/>
    <mergeCell ref="J415:U415"/>
    <mergeCell ref="W415:AH415"/>
    <mergeCell ref="I416:X416"/>
    <mergeCell ref="AE416:AU416"/>
    <mergeCell ref="AS421:AU421"/>
    <mergeCell ref="AS422:AU422"/>
    <mergeCell ref="AS420:AU420"/>
    <mergeCell ref="J413:O413"/>
    <mergeCell ref="P413:R413"/>
    <mergeCell ref="S413:U413"/>
    <mergeCell ref="W413:AB413"/>
    <mergeCell ref="AC413:AE413"/>
    <mergeCell ref="AF413:AH413"/>
    <mergeCell ref="AR417:AS417"/>
    <mergeCell ref="Y416:AD416"/>
    <mergeCell ref="AA420:AC420"/>
    <mergeCell ref="AD420:AF420"/>
    <mergeCell ref="AJ420:AL420"/>
    <mergeCell ref="AM420:AO420"/>
    <mergeCell ref="AP420:AR420"/>
    <mergeCell ref="O421:Z421"/>
    <mergeCell ref="AA421:AC421"/>
    <mergeCell ref="AG392:AI392"/>
    <mergeCell ref="AJ392:AL392"/>
    <mergeCell ref="O397:Z397"/>
    <mergeCell ref="AA397:AC397"/>
    <mergeCell ref="AD397:AF397"/>
    <mergeCell ref="AG397:AI397"/>
    <mergeCell ref="AJ397:AL397"/>
    <mergeCell ref="AM397:AO397"/>
    <mergeCell ref="AP397:AR397"/>
    <mergeCell ref="AD394:AF394"/>
    <mergeCell ref="AJ394:AL394"/>
    <mergeCell ref="AM394:AO394"/>
    <mergeCell ref="AD395:AF395"/>
    <mergeCell ref="AJ395:AL395"/>
    <mergeCell ref="AM395:AO395"/>
    <mergeCell ref="O396:Z396"/>
    <mergeCell ref="AA396:AC396"/>
    <mergeCell ref="AD396:AF396"/>
    <mergeCell ref="AG396:AI396"/>
    <mergeCell ref="AJ396:AL396"/>
    <mergeCell ref="AM396:AO396"/>
    <mergeCell ref="AP396:AR396"/>
    <mergeCell ref="W371:AH371"/>
    <mergeCell ref="I372:X372"/>
    <mergeCell ref="J367:R367"/>
    <mergeCell ref="T367:AU367"/>
    <mergeCell ref="P369:R369"/>
    <mergeCell ref="S369:U369"/>
    <mergeCell ref="O378:Z378"/>
    <mergeCell ref="AA378:AC378"/>
    <mergeCell ref="AD378:AF378"/>
    <mergeCell ref="AG378:AI378"/>
    <mergeCell ref="AJ378:AL378"/>
    <mergeCell ref="AM378:AO378"/>
    <mergeCell ref="AP378:AR378"/>
    <mergeCell ref="O379:Z379"/>
    <mergeCell ref="AA379:AC379"/>
    <mergeCell ref="O382:Z382"/>
    <mergeCell ref="AA382:AC382"/>
    <mergeCell ref="AD382:AF382"/>
    <mergeCell ref="AG382:AI382"/>
    <mergeCell ref="AJ382:AL382"/>
    <mergeCell ref="AM382:AO382"/>
    <mergeCell ref="AP382:AR382"/>
    <mergeCell ref="C382:N382"/>
    <mergeCell ref="O373:P373"/>
    <mergeCell ref="AS378:AU378"/>
    <mergeCell ref="AS375:AU375"/>
    <mergeCell ref="AS376:AU376"/>
    <mergeCell ref="AS381:AU381"/>
    <mergeCell ref="AS382:AU382"/>
    <mergeCell ref="AS379:AU379"/>
    <mergeCell ref="AS380:AU380"/>
    <mergeCell ref="O375:Z375"/>
    <mergeCell ref="O347:Z347"/>
    <mergeCell ref="AA347:AC347"/>
    <mergeCell ref="AD347:AF347"/>
    <mergeCell ref="AG347:AI347"/>
    <mergeCell ref="AJ347:AL347"/>
    <mergeCell ref="AM347:AO347"/>
    <mergeCell ref="AP347:AR347"/>
    <mergeCell ref="O348:Z348"/>
    <mergeCell ref="AA348:AC348"/>
    <mergeCell ref="AD348:AF348"/>
    <mergeCell ref="AG348:AI348"/>
    <mergeCell ref="AJ348:AL348"/>
    <mergeCell ref="AM348:AO348"/>
    <mergeCell ref="AP348:AR348"/>
    <mergeCell ref="O349:Z349"/>
    <mergeCell ref="AA349:AC349"/>
    <mergeCell ref="AD349:AF349"/>
    <mergeCell ref="AG349:AI349"/>
    <mergeCell ref="AJ349:AL349"/>
    <mergeCell ref="AM349:AO349"/>
    <mergeCell ref="AP349:AR349"/>
    <mergeCell ref="T323:AU323"/>
    <mergeCell ref="O315:Z315"/>
    <mergeCell ref="AA315:AC315"/>
    <mergeCell ref="O336:Z336"/>
    <mergeCell ref="AA336:AC336"/>
    <mergeCell ref="AD336:AF336"/>
    <mergeCell ref="AG336:AI336"/>
    <mergeCell ref="AJ336:AL336"/>
    <mergeCell ref="AM336:AO336"/>
    <mergeCell ref="AP336:AR336"/>
    <mergeCell ref="O337:Z337"/>
    <mergeCell ref="AA337:AC337"/>
    <mergeCell ref="AD337:AF337"/>
    <mergeCell ref="AG337:AI337"/>
    <mergeCell ref="AJ337:AL337"/>
    <mergeCell ref="O342:Z342"/>
    <mergeCell ref="AA342:AC342"/>
    <mergeCell ref="AD342:AF342"/>
    <mergeCell ref="AG342:AI342"/>
    <mergeCell ref="AJ342:AL342"/>
    <mergeCell ref="AM342:AO342"/>
    <mergeCell ref="AP342:AR342"/>
    <mergeCell ref="W329:X329"/>
    <mergeCell ref="AI329:AJ329"/>
    <mergeCell ref="J323:R323"/>
    <mergeCell ref="O333:Z333"/>
    <mergeCell ref="AA333:AC333"/>
    <mergeCell ref="AD333:AF333"/>
    <mergeCell ref="AG333:AI333"/>
    <mergeCell ref="AJ333:AL333"/>
    <mergeCell ref="AM333:AO333"/>
    <mergeCell ref="AP333:AR333"/>
    <mergeCell ref="O310:Z310"/>
    <mergeCell ref="AA310:AC310"/>
    <mergeCell ref="AD310:AF310"/>
    <mergeCell ref="AG310:AI310"/>
    <mergeCell ref="AJ310:AL310"/>
    <mergeCell ref="AM310:AO310"/>
    <mergeCell ref="AP310:AR310"/>
    <mergeCell ref="O311:Z311"/>
    <mergeCell ref="AA311:AC311"/>
    <mergeCell ref="AD311:AF311"/>
    <mergeCell ref="AG311:AI311"/>
    <mergeCell ref="O314:Z314"/>
    <mergeCell ref="AA314:AC314"/>
    <mergeCell ref="AD314:AF314"/>
    <mergeCell ref="AG314:AI314"/>
    <mergeCell ref="AJ314:AL314"/>
    <mergeCell ref="AM314:AO314"/>
    <mergeCell ref="AP314:AR314"/>
    <mergeCell ref="AJ311:AL311"/>
    <mergeCell ref="AM311:AO311"/>
    <mergeCell ref="AP311:AR311"/>
    <mergeCell ref="O312:Z312"/>
    <mergeCell ref="AA312:AC312"/>
    <mergeCell ref="AD312:AF312"/>
    <mergeCell ref="AG312:AI312"/>
    <mergeCell ref="AJ312:AL312"/>
    <mergeCell ref="AM312:AO312"/>
    <mergeCell ref="AP312:AR312"/>
    <mergeCell ref="O313:Z313"/>
    <mergeCell ref="AA313:AC313"/>
    <mergeCell ref="AD313:AF313"/>
    <mergeCell ref="AG313:AI313"/>
    <mergeCell ref="O300:Z300"/>
    <mergeCell ref="AA300:AC300"/>
    <mergeCell ref="AD300:AF300"/>
    <mergeCell ref="AG300:AI300"/>
    <mergeCell ref="AJ300:AL300"/>
    <mergeCell ref="AM300:AO300"/>
    <mergeCell ref="AP300:AR300"/>
    <mergeCell ref="O298:Z298"/>
    <mergeCell ref="AA298:AC298"/>
    <mergeCell ref="AD298:AF298"/>
    <mergeCell ref="AG298:AI298"/>
    <mergeCell ref="AJ298:AL298"/>
    <mergeCell ref="AM298:AO298"/>
    <mergeCell ref="AP298:AR298"/>
    <mergeCell ref="O299:Z299"/>
    <mergeCell ref="AA299:AC299"/>
    <mergeCell ref="AD299:AF299"/>
    <mergeCell ref="AG299:AI299"/>
    <mergeCell ref="AJ299:AL299"/>
    <mergeCell ref="AM299:AO299"/>
    <mergeCell ref="AP299:AR299"/>
    <mergeCell ref="I278:U278"/>
    <mergeCell ref="O268:Z268"/>
    <mergeCell ref="AA268:AC268"/>
    <mergeCell ref="AD268:AF268"/>
    <mergeCell ref="AG268:AI268"/>
    <mergeCell ref="AJ268:AL268"/>
    <mergeCell ref="AM268:AO268"/>
    <mergeCell ref="AP268:AR268"/>
    <mergeCell ref="O269:Z269"/>
    <mergeCell ref="AA269:AC269"/>
    <mergeCell ref="AD269:AF269"/>
    <mergeCell ref="AG269:AI269"/>
    <mergeCell ref="AJ269:AL269"/>
    <mergeCell ref="AA294:AC294"/>
    <mergeCell ref="AD294:AF294"/>
    <mergeCell ref="AG294:AI294"/>
    <mergeCell ref="AJ294:AL294"/>
    <mergeCell ref="AM294:AO294"/>
    <mergeCell ref="AP294:AR294"/>
    <mergeCell ref="C289:N289"/>
    <mergeCell ref="C290:N290"/>
    <mergeCell ref="C291:N291"/>
    <mergeCell ref="C292:N292"/>
    <mergeCell ref="C293:N293"/>
    <mergeCell ref="C294:N294"/>
    <mergeCell ref="C281:H281"/>
    <mergeCell ref="C282:H282"/>
    <mergeCell ref="C283:H283"/>
    <mergeCell ref="C284:H284"/>
    <mergeCell ref="Y284:AD284"/>
    <mergeCell ref="I282:O282"/>
    <mergeCell ref="AJ283:AU283"/>
    <mergeCell ref="AM212:AO212"/>
    <mergeCell ref="AP212:AR212"/>
    <mergeCell ref="O209:Z209"/>
    <mergeCell ref="AA209:AC209"/>
    <mergeCell ref="AD209:AF209"/>
    <mergeCell ref="AG209:AI209"/>
    <mergeCell ref="AJ209:AL209"/>
    <mergeCell ref="AP210:AR210"/>
    <mergeCell ref="O211:Z211"/>
    <mergeCell ref="AA211:AC211"/>
    <mergeCell ref="AD256:AF256"/>
    <mergeCell ref="O259:Z259"/>
    <mergeCell ref="AA259:AC259"/>
    <mergeCell ref="AD259:AF259"/>
    <mergeCell ref="AG259:AI259"/>
    <mergeCell ref="AJ259:AL259"/>
    <mergeCell ref="AM259:AO259"/>
    <mergeCell ref="AP259:AR259"/>
    <mergeCell ref="AG256:AI256"/>
    <mergeCell ref="AJ256:AL256"/>
    <mergeCell ref="AM256:AO256"/>
    <mergeCell ref="AP256:AR256"/>
    <mergeCell ref="O257:Z257"/>
    <mergeCell ref="AA257:AC257"/>
    <mergeCell ref="AD257:AF257"/>
    <mergeCell ref="AG257:AI257"/>
    <mergeCell ref="AJ257:AL257"/>
    <mergeCell ref="AM257:AO257"/>
    <mergeCell ref="AP257:AR257"/>
    <mergeCell ref="AD211:AF211"/>
    <mergeCell ref="AG211:AI211"/>
    <mergeCell ref="AJ211:AL211"/>
    <mergeCell ref="AA179:AC179"/>
    <mergeCell ref="AD179:AF179"/>
    <mergeCell ref="AG179:AI179"/>
    <mergeCell ref="AJ179:AL179"/>
    <mergeCell ref="AM179:AO179"/>
    <mergeCell ref="AP179:AR179"/>
    <mergeCell ref="AA180:AC180"/>
    <mergeCell ref="AD180:AF180"/>
    <mergeCell ref="AG180:AI180"/>
    <mergeCell ref="AJ180:AL180"/>
    <mergeCell ref="AM180:AO180"/>
    <mergeCell ref="AP180:AR180"/>
    <mergeCell ref="O197:Z197"/>
    <mergeCell ref="AA197:AC197"/>
    <mergeCell ref="O179:Z179"/>
    <mergeCell ref="AP168:AR168"/>
    <mergeCell ref="AD171:AF171"/>
    <mergeCell ref="AJ171:AL171"/>
    <mergeCell ref="AM171:AO171"/>
    <mergeCell ref="AD172:AF172"/>
    <mergeCell ref="AJ172:AL172"/>
    <mergeCell ref="AJ178:AL178"/>
    <mergeCell ref="AM178:AO178"/>
    <mergeCell ref="AP178:AR178"/>
    <mergeCell ref="O176:Z176"/>
    <mergeCell ref="AA176:AC176"/>
    <mergeCell ref="AD176:AF176"/>
    <mergeCell ref="AG176:AI176"/>
    <mergeCell ref="AJ176:AL176"/>
    <mergeCell ref="O169:Z169"/>
    <mergeCell ref="AA169:AC169"/>
    <mergeCell ref="AD169:AF169"/>
    <mergeCell ref="AG169:AI169"/>
    <mergeCell ref="AJ169:AL169"/>
    <mergeCell ref="AM169:AO169"/>
    <mergeCell ref="AP169:AR169"/>
    <mergeCell ref="O170:Z170"/>
    <mergeCell ref="AA170:AC170"/>
    <mergeCell ref="AD170:AF170"/>
    <mergeCell ref="AG170:AI170"/>
    <mergeCell ref="AJ170:AL170"/>
    <mergeCell ref="AM170:AO170"/>
    <mergeCell ref="AP170:AR170"/>
    <mergeCell ref="AD166:AF166"/>
    <mergeCell ref="AG166:AI166"/>
    <mergeCell ref="AJ166:AL166"/>
    <mergeCell ref="AM166:AO166"/>
    <mergeCell ref="AP166:AR166"/>
    <mergeCell ref="O167:Z167"/>
    <mergeCell ref="AA167:AC167"/>
    <mergeCell ref="AD167:AF167"/>
    <mergeCell ref="AG167:AI167"/>
    <mergeCell ref="AJ167:AL167"/>
    <mergeCell ref="AM167:AO167"/>
    <mergeCell ref="AP167:AR167"/>
    <mergeCell ref="O168:Z168"/>
    <mergeCell ref="AA168:AC168"/>
    <mergeCell ref="AD168:AF168"/>
    <mergeCell ref="AG168:AI168"/>
    <mergeCell ref="AJ168:AL168"/>
    <mergeCell ref="AM168:AO168"/>
    <mergeCell ref="AS132:AU132"/>
    <mergeCell ref="AA152:AC152"/>
    <mergeCell ref="AD152:AF152"/>
    <mergeCell ref="AG152:AI152"/>
    <mergeCell ref="AJ152:AL152"/>
    <mergeCell ref="AM152:AO152"/>
    <mergeCell ref="AP152:AR152"/>
    <mergeCell ref="AA158:AC158"/>
    <mergeCell ref="AD158:AF158"/>
    <mergeCell ref="AG158:AI158"/>
    <mergeCell ref="AJ158:AL158"/>
    <mergeCell ref="AM158:AO158"/>
    <mergeCell ref="AP158:AR158"/>
    <mergeCell ref="O159:Z159"/>
    <mergeCell ref="AA159:AC159"/>
    <mergeCell ref="AD159:AF159"/>
    <mergeCell ref="AG159:AI159"/>
    <mergeCell ref="AJ159:AL159"/>
    <mergeCell ref="AM159:AO159"/>
    <mergeCell ref="AP159:AR159"/>
    <mergeCell ref="AG156:AI156"/>
    <mergeCell ref="AJ156:AL156"/>
    <mergeCell ref="AM156:AO156"/>
    <mergeCell ref="AP156:AR156"/>
    <mergeCell ref="O157:Z157"/>
    <mergeCell ref="AA157:AC157"/>
    <mergeCell ref="AD157:AF157"/>
    <mergeCell ref="AG157:AI157"/>
    <mergeCell ref="AJ157:AL157"/>
    <mergeCell ref="AM157:AO157"/>
    <mergeCell ref="AP157:AR157"/>
    <mergeCell ref="O155:Z155"/>
    <mergeCell ref="AD114:AF114"/>
    <mergeCell ref="AG114:AI114"/>
    <mergeCell ref="O111:Z111"/>
    <mergeCell ref="AA111:AC111"/>
    <mergeCell ref="AD111:AF111"/>
    <mergeCell ref="AG111:AI111"/>
    <mergeCell ref="O131:Z131"/>
    <mergeCell ref="AA131:AC131"/>
    <mergeCell ref="AD131:AF131"/>
    <mergeCell ref="AG131:AI131"/>
    <mergeCell ref="AJ131:AL131"/>
    <mergeCell ref="O150:P150"/>
    <mergeCell ref="J144:R144"/>
    <mergeCell ref="T144:AU144"/>
    <mergeCell ref="W150:X150"/>
    <mergeCell ref="AI150:AJ150"/>
    <mergeCell ref="Y149:AD149"/>
    <mergeCell ref="S150:V150"/>
    <mergeCell ref="AA150:AH150"/>
    <mergeCell ref="AM150:AQ150"/>
    <mergeCell ref="I142:J142"/>
    <mergeCell ref="I145:U145"/>
    <mergeCell ref="AM131:AO131"/>
    <mergeCell ref="AP131:AR131"/>
    <mergeCell ref="AP133:AR133"/>
    <mergeCell ref="O134:Z134"/>
    <mergeCell ref="AA134:AC134"/>
    <mergeCell ref="AD134:AF134"/>
    <mergeCell ref="AG134:AI134"/>
    <mergeCell ref="AD124:AF124"/>
    <mergeCell ref="AJ114:AL114"/>
    <mergeCell ref="AM114:AO114"/>
    <mergeCell ref="AP114:AR114"/>
    <mergeCell ref="AD115:AF115"/>
    <mergeCell ref="AJ115:AL115"/>
    <mergeCell ref="AM115:AO115"/>
    <mergeCell ref="AD116:AF116"/>
    <mergeCell ref="AJ116:AL116"/>
    <mergeCell ref="AM116:AO116"/>
    <mergeCell ref="O117:Z117"/>
    <mergeCell ref="AA117:AC117"/>
    <mergeCell ref="O130:Z130"/>
    <mergeCell ref="AA130:AC130"/>
    <mergeCell ref="AD130:AF130"/>
    <mergeCell ref="AG130:AI130"/>
    <mergeCell ref="AJ130:AL130"/>
    <mergeCell ref="AM130:AO130"/>
    <mergeCell ref="AP130:AR130"/>
    <mergeCell ref="O118:Z118"/>
    <mergeCell ref="AA118:AC118"/>
    <mergeCell ref="AD118:AF118"/>
    <mergeCell ref="AG118:AI118"/>
    <mergeCell ref="AJ118:AL118"/>
    <mergeCell ref="AM118:AO118"/>
    <mergeCell ref="AP118:AR118"/>
    <mergeCell ref="AA121:AC121"/>
    <mergeCell ref="AD121:AF121"/>
    <mergeCell ref="AG121:AI121"/>
    <mergeCell ref="AJ121:AL121"/>
    <mergeCell ref="AM121:AO121"/>
    <mergeCell ref="AP121:AR121"/>
    <mergeCell ref="O121:Z121"/>
    <mergeCell ref="O122:Z122"/>
    <mergeCell ref="AA122:AC122"/>
    <mergeCell ref="AS116:AU116"/>
    <mergeCell ref="AS117:AU117"/>
    <mergeCell ref="AA108:AC108"/>
    <mergeCell ref="AD108:AF108"/>
    <mergeCell ref="AP125:AR125"/>
    <mergeCell ref="AD126:AF126"/>
    <mergeCell ref="AJ126:AL126"/>
    <mergeCell ref="AM126:AO126"/>
    <mergeCell ref="C118:N118"/>
    <mergeCell ref="C119:N119"/>
    <mergeCell ref="C120:N120"/>
    <mergeCell ref="C121:N121"/>
    <mergeCell ref="C122:N122"/>
    <mergeCell ref="C123:N123"/>
    <mergeCell ref="C124:N124"/>
    <mergeCell ref="I102:O102"/>
    <mergeCell ref="J99:R99"/>
    <mergeCell ref="T99:AU99"/>
    <mergeCell ref="AS119:AU119"/>
    <mergeCell ref="AS120:AU120"/>
    <mergeCell ref="AS115:AU115"/>
    <mergeCell ref="J103:U103"/>
    <mergeCell ref="W103:AH103"/>
    <mergeCell ref="AP109:AR109"/>
    <mergeCell ref="O124:Z124"/>
    <mergeCell ref="AA124:AC124"/>
    <mergeCell ref="C105:H105"/>
    <mergeCell ref="I105:N105"/>
    <mergeCell ref="S105:V105"/>
    <mergeCell ref="AA105:AH105"/>
    <mergeCell ref="AM105:AQ105"/>
    <mergeCell ref="AM112:AO112"/>
    <mergeCell ref="C85:N85"/>
    <mergeCell ref="C86:N86"/>
    <mergeCell ref="C87:N87"/>
    <mergeCell ref="C88:N88"/>
    <mergeCell ref="C89:N89"/>
    <mergeCell ref="C102:H102"/>
    <mergeCell ref="C103:H103"/>
    <mergeCell ref="C104:H104"/>
    <mergeCell ref="Y104:AD104"/>
    <mergeCell ref="AP101:AR101"/>
    <mergeCell ref="AS101:AU101"/>
    <mergeCell ref="J101:O101"/>
    <mergeCell ref="P101:R101"/>
    <mergeCell ref="S101:U101"/>
    <mergeCell ref="W101:AB101"/>
    <mergeCell ref="C98:H98"/>
    <mergeCell ref="V98:Z98"/>
    <mergeCell ref="C99:H99"/>
    <mergeCell ref="AJ85:AL85"/>
    <mergeCell ref="AM85:AO85"/>
    <mergeCell ref="AP85:AR85"/>
    <mergeCell ref="O86:Z86"/>
    <mergeCell ref="AA86:AC86"/>
    <mergeCell ref="AD86:AF86"/>
    <mergeCell ref="AG86:AI86"/>
    <mergeCell ref="AJ86:AL86"/>
    <mergeCell ref="AM86:AO86"/>
    <mergeCell ref="AP86:AR86"/>
    <mergeCell ref="O87:Z87"/>
    <mergeCell ref="AA87:AC87"/>
    <mergeCell ref="AD87:AF87"/>
    <mergeCell ref="AG87:AI87"/>
    <mergeCell ref="C55:H55"/>
    <mergeCell ref="I55:U55"/>
    <mergeCell ref="C56:H56"/>
    <mergeCell ref="C57:H57"/>
    <mergeCell ref="V53:Z53"/>
    <mergeCell ref="C60:H60"/>
    <mergeCell ref="I60:N60"/>
    <mergeCell ref="S60:V60"/>
    <mergeCell ref="AA60:AH60"/>
    <mergeCell ref="AP69:AR69"/>
    <mergeCell ref="AD70:AF70"/>
    <mergeCell ref="AJ70:AL70"/>
    <mergeCell ref="AS87:AU87"/>
    <mergeCell ref="AJ81:AL81"/>
    <mergeCell ref="AM81:AO81"/>
    <mergeCell ref="AD82:AF82"/>
    <mergeCell ref="AJ82:AL82"/>
    <mergeCell ref="AM82:AO82"/>
    <mergeCell ref="AS70:AU70"/>
    <mergeCell ref="AS68:AU68"/>
    <mergeCell ref="AS69:AU69"/>
    <mergeCell ref="AS73:AU73"/>
    <mergeCell ref="AS74:AU74"/>
    <mergeCell ref="AS75:AU75"/>
    <mergeCell ref="AS76:AU76"/>
    <mergeCell ref="AS83:AU83"/>
    <mergeCell ref="AS82:AU82"/>
    <mergeCell ref="AP72:AR72"/>
    <mergeCell ref="AJ73:AL73"/>
    <mergeCell ref="AM73:AO73"/>
    <mergeCell ref="C64:N64"/>
    <mergeCell ref="C65:N65"/>
    <mergeCell ref="AS398:AU398"/>
    <mergeCell ref="AS413:AU413"/>
    <mergeCell ref="AS401:AU401"/>
    <mergeCell ref="C414:H414"/>
    <mergeCell ref="C415:H415"/>
    <mergeCell ref="I410:U410"/>
    <mergeCell ref="AA410:AU410"/>
    <mergeCell ref="B408:AU408"/>
    <mergeCell ref="AS392:AU392"/>
    <mergeCell ref="AS399:AU399"/>
    <mergeCell ref="AS402:AU402"/>
    <mergeCell ref="C410:H410"/>
    <mergeCell ref="C409:H409"/>
    <mergeCell ref="C411:H411"/>
    <mergeCell ref="C412:H412"/>
    <mergeCell ref="C413:H413"/>
    <mergeCell ref="O65:Z65"/>
    <mergeCell ref="AA65:AC65"/>
    <mergeCell ref="AD65:AF65"/>
    <mergeCell ref="AG65:AI65"/>
    <mergeCell ref="AJ65:AL65"/>
    <mergeCell ref="AM65:AO65"/>
    <mergeCell ref="AP65:AR65"/>
    <mergeCell ref="O66:Z66"/>
    <mergeCell ref="AA66:AC66"/>
    <mergeCell ref="AD66:AF66"/>
    <mergeCell ref="AG66:AI66"/>
    <mergeCell ref="AJ66:AL66"/>
    <mergeCell ref="AM66:AO66"/>
    <mergeCell ref="AP66:AR66"/>
    <mergeCell ref="O67:Z67"/>
    <mergeCell ref="AS354:AU354"/>
    <mergeCell ref="AS355:AU355"/>
    <mergeCell ref="AS356:AU356"/>
    <mergeCell ref="I365:J365"/>
    <mergeCell ref="V366:Z366"/>
    <mergeCell ref="I368:U368"/>
    <mergeCell ref="I366:U366"/>
    <mergeCell ref="AA366:AU366"/>
    <mergeCell ref="V368:X368"/>
    <mergeCell ref="Y368:AB368"/>
    <mergeCell ref="AC368:AO368"/>
    <mergeCell ref="AP368:AR368"/>
    <mergeCell ref="AS368:AU368"/>
    <mergeCell ref="W373:X373"/>
    <mergeCell ref="AI373:AJ373"/>
    <mergeCell ref="AS377:AU377"/>
    <mergeCell ref="W369:AB369"/>
    <mergeCell ref="AC369:AE369"/>
    <mergeCell ref="AF369:AH369"/>
    <mergeCell ref="I370:O370"/>
    <mergeCell ref="AJ369:AO369"/>
    <mergeCell ref="AP369:AR369"/>
    <mergeCell ref="AS369:AU369"/>
    <mergeCell ref="J369:O369"/>
    <mergeCell ref="Y372:AD372"/>
    <mergeCell ref="AJ371:AU371"/>
    <mergeCell ref="AR373:AS373"/>
    <mergeCell ref="J371:U371"/>
    <mergeCell ref="I373:N373"/>
    <mergeCell ref="S373:V373"/>
    <mergeCell ref="AA373:AH373"/>
    <mergeCell ref="AM373:AQ373"/>
    <mergeCell ref="AE372:AU372"/>
    <mergeCell ref="AS293:AU293"/>
    <mergeCell ref="AS294:AU294"/>
    <mergeCell ref="AS291:AU291"/>
    <mergeCell ref="AS292:AU292"/>
    <mergeCell ref="AS303:AU303"/>
    <mergeCell ref="AS304:AU304"/>
    <mergeCell ref="AS338:AU338"/>
    <mergeCell ref="AS335:AU335"/>
    <mergeCell ref="AS350:AU350"/>
    <mergeCell ref="AS351:AU351"/>
    <mergeCell ref="AS337:AU337"/>
    <mergeCell ref="AS346:AU346"/>
    <mergeCell ref="AS313:AU313"/>
    <mergeCell ref="I321:J321"/>
    <mergeCell ref="AJ325:AO325"/>
    <mergeCell ref="AP325:AR325"/>
    <mergeCell ref="AS325:AU325"/>
    <mergeCell ref="B320:AU320"/>
    <mergeCell ref="C321:H321"/>
    <mergeCell ref="I322:U322"/>
    <mergeCell ref="AA322:AU322"/>
    <mergeCell ref="V324:X324"/>
    <mergeCell ref="Y324:AB324"/>
    <mergeCell ref="AC324:AO324"/>
    <mergeCell ref="AP324:AR324"/>
    <mergeCell ref="AS324:AU324"/>
    <mergeCell ref="J325:O325"/>
    <mergeCell ref="P325:R325"/>
    <mergeCell ref="S325:U325"/>
    <mergeCell ref="W325:AB325"/>
    <mergeCell ref="AS345:AU345"/>
    <mergeCell ref="O294:Z294"/>
    <mergeCell ref="AS253:AU253"/>
    <mergeCell ref="AS267:AU267"/>
    <mergeCell ref="O253:Z253"/>
    <mergeCell ref="AA253:AC253"/>
    <mergeCell ref="AD253:AF253"/>
    <mergeCell ref="AA278:AU278"/>
    <mergeCell ref="V280:X280"/>
    <mergeCell ref="Y280:AB280"/>
    <mergeCell ref="AC280:AO280"/>
    <mergeCell ref="AP280:AR280"/>
    <mergeCell ref="AS280:AU280"/>
    <mergeCell ref="AS269:AU269"/>
    <mergeCell ref="J281:O281"/>
    <mergeCell ref="P281:R281"/>
    <mergeCell ref="S281:U281"/>
    <mergeCell ref="W281:AB281"/>
    <mergeCell ref="AC281:AE281"/>
    <mergeCell ref="AF281:AH281"/>
    <mergeCell ref="AS270:AU270"/>
    <mergeCell ref="AJ281:AO281"/>
    <mergeCell ref="AP281:AR281"/>
    <mergeCell ref="AS281:AU281"/>
    <mergeCell ref="B276:AU276"/>
    <mergeCell ref="C277:H277"/>
    <mergeCell ref="I277:J277"/>
    <mergeCell ref="AG253:AI253"/>
    <mergeCell ref="AJ253:AL253"/>
    <mergeCell ref="AM253:AO253"/>
    <mergeCell ref="AP253:AR253"/>
    <mergeCell ref="O254:Z254"/>
    <mergeCell ref="AA254:AC254"/>
    <mergeCell ref="AD254:AF254"/>
    <mergeCell ref="C248:N248"/>
    <mergeCell ref="C249:N249"/>
    <mergeCell ref="AS242:AU242"/>
    <mergeCell ref="AS243:AU243"/>
    <mergeCell ref="AS244:AU244"/>
    <mergeCell ref="AS245:AU245"/>
    <mergeCell ref="AS246:AU246"/>
    <mergeCell ref="J236:O236"/>
    <mergeCell ref="P236:R236"/>
    <mergeCell ref="S236:U236"/>
    <mergeCell ref="W236:AB236"/>
    <mergeCell ref="AC236:AE236"/>
    <mergeCell ref="AF236:AH236"/>
    <mergeCell ref="J238:U238"/>
    <mergeCell ref="W238:AH238"/>
    <mergeCell ref="AS220:AU220"/>
    <mergeCell ref="AS221:AU221"/>
    <mergeCell ref="I237:O237"/>
    <mergeCell ref="AJ238:AU238"/>
    <mergeCell ref="I233:U233"/>
    <mergeCell ref="AA233:AU233"/>
    <mergeCell ref="V235:X235"/>
    <mergeCell ref="Y235:AB235"/>
    <mergeCell ref="AC235:AO235"/>
    <mergeCell ref="AP235:AR235"/>
    <mergeCell ref="AJ236:AO236"/>
    <mergeCell ref="AP236:AR236"/>
    <mergeCell ref="AS236:AU236"/>
    <mergeCell ref="B231:AU231"/>
    <mergeCell ref="C232:H232"/>
    <mergeCell ref="O220:Z220"/>
    <mergeCell ref="AA220:AC220"/>
    <mergeCell ref="AS206:AU206"/>
    <mergeCell ref="AS176:AU176"/>
    <mergeCell ref="I190:U190"/>
    <mergeCell ref="I188:U188"/>
    <mergeCell ref="AA188:AU188"/>
    <mergeCell ref="V190:X190"/>
    <mergeCell ref="Y190:AB190"/>
    <mergeCell ref="AC190:AO190"/>
    <mergeCell ref="AP190:AR190"/>
    <mergeCell ref="AS190:AU190"/>
    <mergeCell ref="AS203:AU203"/>
    <mergeCell ref="AS199:AU199"/>
    <mergeCell ref="AS204:AU204"/>
    <mergeCell ref="I187:J187"/>
    <mergeCell ref="AI195:AJ195"/>
    <mergeCell ref="J193:U193"/>
    <mergeCell ref="W193:AH193"/>
    <mergeCell ref="Y194:AD194"/>
    <mergeCell ref="I195:N195"/>
    <mergeCell ref="S195:V195"/>
    <mergeCell ref="AA195:AH195"/>
    <mergeCell ref="AM195:AQ195"/>
    <mergeCell ref="AS178:AU178"/>
    <mergeCell ref="V188:Z188"/>
    <mergeCell ref="C178:N178"/>
    <mergeCell ref="C179:N179"/>
    <mergeCell ref="C180:N180"/>
    <mergeCell ref="C188:H188"/>
    <mergeCell ref="O180:Z180"/>
    <mergeCell ref="C204:N204"/>
    <mergeCell ref="O177:Z177"/>
    <mergeCell ref="AA177:AC177"/>
    <mergeCell ref="AS130:AU130"/>
    <mergeCell ref="AS131:AU131"/>
    <mergeCell ref="AS121:AU121"/>
    <mergeCell ref="AS122:AU122"/>
    <mergeCell ref="AS168:AU168"/>
    <mergeCell ref="AS169:AU169"/>
    <mergeCell ref="AS167:AU167"/>
    <mergeCell ref="AS133:AU133"/>
    <mergeCell ref="I143:U143"/>
    <mergeCell ref="AA143:AU143"/>
    <mergeCell ref="V145:X145"/>
    <mergeCell ref="Y145:AB145"/>
    <mergeCell ref="AC145:AO145"/>
    <mergeCell ref="AP145:AR145"/>
    <mergeCell ref="AS145:AU145"/>
    <mergeCell ref="J146:O146"/>
    <mergeCell ref="P146:R146"/>
    <mergeCell ref="S146:U146"/>
    <mergeCell ref="W146:AB146"/>
    <mergeCell ref="AC146:AE146"/>
    <mergeCell ref="AF146:AH146"/>
    <mergeCell ref="J148:U148"/>
    <mergeCell ref="W148:AH148"/>
    <mergeCell ref="AS154:AU154"/>
    <mergeCell ref="AS158:AU158"/>
    <mergeCell ref="O125:Z125"/>
    <mergeCell ref="AS161:AU161"/>
    <mergeCell ref="AS125:AU125"/>
    <mergeCell ref="AS126:AU126"/>
    <mergeCell ref="AS123:AU123"/>
    <mergeCell ref="AS124:AU124"/>
    <mergeCell ref="AM128:AO128"/>
    <mergeCell ref="AP112:AR112"/>
    <mergeCell ref="O113:Z113"/>
    <mergeCell ref="AA113:AC113"/>
    <mergeCell ref="AD113:AF113"/>
    <mergeCell ref="AD117:AF117"/>
    <mergeCell ref="AG117:AI117"/>
    <mergeCell ref="AJ117:AL117"/>
    <mergeCell ref="AM117:AO117"/>
    <mergeCell ref="AP117:AR117"/>
    <mergeCell ref="AG113:AI113"/>
    <mergeCell ref="AJ113:AL113"/>
    <mergeCell ref="AM113:AO113"/>
    <mergeCell ref="AS71:AU71"/>
    <mergeCell ref="AS72:AU72"/>
    <mergeCell ref="AS77:AU77"/>
    <mergeCell ref="AC101:AE101"/>
    <mergeCell ref="AF101:AH101"/>
    <mergeCell ref="I98:U98"/>
    <mergeCell ref="AA98:AU98"/>
    <mergeCell ref="V100:X100"/>
    <mergeCell ref="Y100:AB100"/>
    <mergeCell ref="AC100:AO100"/>
    <mergeCell ref="AP100:AR100"/>
    <mergeCell ref="AS100:AU100"/>
    <mergeCell ref="AS89:AU89"/>
    <mergeCell ref="AD76:AF76"/>
    <mergeCell ref="AG76:AI76"/>
    <mergeCell ref="O85:Z85"/>
    <mergeCell ref="AA85:AC85"/>
    <mergeCell ref="AD85:AF85"/>
    <mergeCell ref="AG85:AI85"/>
    <mergeCell ref="O73:Z73"/>
    <mergeCell ref="AA73:AC73"/>
    <mergeCell ref="AD73:AF73"/>
    <mergeCell ref="AG73:AI73"/>
    <mergeCell ref="AP68:AR68"/>
    <mergeCell ref="O69:Z69"/>
    <mergeCell ref="AA69:AC69"/>
    <mergeCell ref="AD69:AF69"/>
    <mergeCell ref="AG69:AI69"/>
    <mergeCell ref="AJ69:AL69"/>
    <mergeCell ref="AM69:AO69"/>
    <mergeCell ref="AM70:AO70"/>
    <mergeCell ref="AD71:AF71"/>
    <mergeCell ref="AJ71:AL71"/>
    <mergeCell ref="AM71:AO71"/>
    <mergeCell ref="O72:Z72"/>
    <mergeCell ref="AA72:AC72"/>
    <mergeCell ref="AD72:AF72"/>
    <mergeCell ref="AG72:AI72"/>
    <mergeCell ref="AJ72:AL72"/>
    <mergeCell ref="AM72:AO72"/>
    <mergeCell ref="AP73:AR73"/>
    <mergeCell ref="AS42:AU42"/>
    <mergeCell ref="AJ43:AL43"/>
    <mergeCell ref="AD43:AF43"/>
    <mergeCell ref="AS43:AU43"/>
    <mergeCell ref="AD42:AF42"/>
    <mergeCell ref="O42:Z42"/>
    <mergeCell ref="AM60:AQ60"/>
    <mergeCell ref="AA67:AC67"/>
    <mergeCell ref="AD67:AF67"/>
    <mergeCell ref="AS62:AU62"/>
    <mergeCell ref="AP62:AR62"/>
    <mergeCell ref="AA63:AC63"/>
    <mergeCell ref="AD63:AF63"/>
    <mergeCell ref="AJ63:AL63"/>
    <mergeCell ref="AM63:AO63"/>
    <mergeCell ref="AP63:AR63"/>
    <mergeCell ref="O64:Z64"/>
    <mergeCell ref="AA64:AC64"/>
    <mergeCell ref="AD64:AF64"/>
    <mergeCell ref="AG64:AI64"/>
    <mergeCell ref="AJ64:AL64"/>
    <mergeCell ref="AM64:AO64"/>
    <mergeCell ref="AS67:AU67"/>
    <mergeCell ref="AS65:AU65"/>
    <mergeCell ref="AJ56:AO56"/>
    <mergeCell ref="AP56:AR56"/>
    <mergeCell ref="AS56:AU56"/>
    <mergeCell ref="I57:O57"/>
    <mergeCell ref="AJ58:AU58"/>
    <mergeCell ref="AM67:AO67"/>
    <mergeCell ref="AP67:AR67"/>
    <mergeCell ref="AR60:AS60"/>
    <mergeCell ref="O74:Z74"/>
    <mergeCell ref="AS79:AU79"/>
    <mergeCell ref="AS81:AU81"/>
    <mergeCell ref="AS80:AU80"/>
    <mergeCell ref="O79:Z79"/>
    <mergeCell ref="AA79:AC79"/>
    <mergeCell ref="AD79:AF79"/>
    <mergeCell ref="AS78:AU78"/>
    <mergeCell ref="AJ76:AL76"/>
    <mergeCell ref="AM76:AO76"/>
    <mergeCell ref="AP76:AR76"/>
    <mergeCell ref="O75:Z75"/>
    <mergeCell ref="AA75:AC75"/>
    <mergeCell ref="AD75:AF75"/>
    <mergeCell ref="AG75:AI75"/>
    <mergeCell ref="AJ75:AL75"/>
    <mergeCell ref="AM75:AO75"/>
    <mergeCell ref="AP75:AR75"/>
    <mergeCell ref="O77:Z77"/>
    <mergeCell ref="AA77:AC77"/>
    <mergeCell ref="AD77:AF77"/>
    <mergeCell ref="AG77:AI77"/>
    <mergeCell ref="AJ77:AL77"/>
    <mergeCell ref="AM77:AO77"/>
    <mergeCell ref="AP77:AR77"/>
    <mergeCell ref="AA74:AC74"/>
    <mergeCell ref="AD74:AF74"/>
    <mergeCell ref="AG74:AI74"/>
    <mergeCell ref="AJ74:AL74"/>
    <mergeCell ref="AM74:AO74"/>
    <mergeCell ref="AP74:AR74"/>
    <mergeCell ref="O76:Z76"/>
    <mergeCell ref="AS39:AU39"/>
    <mergeCell ref="AS38:AU38"/>
    <mergeCell ref="AA33:AC33"/>
    <mergeCell ref="AA34:AC34"/>
    <mergeCell ref="AJ37:AL37"/>
    <mergeCell ref="C58:H58"/>
    <mergeCell ref="C59:H59"/>
    <mergeCell ref="Y59:AD59"/>
    <mergeCell ref="AS41:AU41"/>
    <mergeCell ref="AA42:AC42"/>
    <mergeCell ref="AA43:AC43"/>
    <mergeCell ref="AA44:AC44"/>
    <mergeCell ref="AA45:AC45"/>
    <mergeCell ref="I53:U53"/>
    <mergeCell ref="AA53:AU53"/>
    <mergeCell ref="B51:AU51"/>
    <mergeCell ref="C52:H52"/>
    <mergeCell ref="I52:J52"/>
    <mergeCell ref="AD45:AF45"/>
    <mergeCell ref="P56:R56"/>
    <mergeCell ref="S56:U56"/>
    <mergeCell ref="AC55:AO55"/>
    <mergeCell ref="AP55:AR55"/>
    <mergeCell ref="AS55:AU55"/>
    <mergeCell ref="J56:O56"/>
    <mergeCell ref="AJ44:AL44"/>
    <mergeCell ref="AM44:AO44"/>
    <mergeCell ref="AD44:AF44"/>
    <mergeCell ref="AG40:AI40"/>
    <mergeCell ref="AG41:AI41"/>
    <mergeCell ref="AG42:AI42"/>
    <mergeCell ref="AS44:AU44"/>
    <mergeCell ref="I8:U8"/>
    <mergeCell ref="AA8:AU8"/>
    <mergeCell ref="Y10:AB10"/>
    <mergeCell ref="J9:R9"/>
    <mergeCell ref="T9:AU9"/>
    <mergeCell ref="AS11:AU11"/>
    <mergeCell ref="AC11:AE11"/>
    <mergeCell ref="AF11:AH11"/>
    <mergeCell ref="AR15:AS15"/>
    <mergeCell ref="AJ13:AU13"/>
    <mergeCell ref="AA17:AC17"/>
    <mergeCell ref="AA19:AC19"/>
    <mergeCell ref="AA20:AC20"/>
    <mergeCell ref="AD20:AF20"/>
    <mergeCell ref="AJ20:AL20"/>
    <mergeCell ref="AM20:AO20"/>
    <mergeCell ref="AS20:AU20"/>
    <mergeCell ref="AD19:AF19"/>
    <mergeCell ref="AS19:AU19"/>
    <mergeCell ref="AE14:AU14"/>
    <mergeCell ref="I14:X14"/>
    <mergeCell ref="AP11:AR11"/>
    <mergeCell ref="V10:X10"/>
    <mergeCell ref="O15:P15"/>
    <mergeCell ref="W15:X15"/>
    <mergeCell ref="AI15:AJ15"/>
    <mergeCell ref="J11:O11"/>
    <mergeCell ref="AJ11:AO11"/>
    <mergeCell ref="W11:AB11"/>
    <mergeCell ref="AC10:AO10"/>
    <mergeCell ref="J13:U13"/>
    <mergeCell ref="W13:AH13"/>
    <mergeCell ref="P11:R11"/>
    <mergeCell ref="S11:U11"/>
    <mergeCell ref="AS37:AU37"/>
    <mergeCell ref="AD34:AF34"/>
    <mergeCell ref="AJ34:AL34"/>
    <mergeCell ref="AM34:AO34"/>
    <mergeCell ref="AG35:AI35"/>
    <mergeCell ref="AM37:AO37"/>
    <mergeCell ref="AD37:AF37"/>
    <mergeCell ref="AS21:AU21"/>
    <mergeCell ref="AS17:AU17"/>
    <mergeCell ref="AD18:AF18"/>
    <mergeCell ref="AS18:AU18"/>
    <mergeCell ref="AJ18:AL18"/>
    <mergeCell ref="AM18:AO18"/>
    <mergeCell ref="AJ17:AL17"/>
    <mergeCell ref="AM17:AO17"/>
    <mergeCell ref="AD17:AF17"/>
    <mergeCell ref="AG19:AI19"/>
    <mergeCell ref="AG20:AI20"/>
    <mergeCell ref="AG21:AI21"/>
    <mergeCell ref="AP19:AR19"/>
    <mergeCell ref="AP20:AR20"/>
    <mergeCell ref="AP21:AR21"/>
    <mergeCell ref="AP17:AR17"/>
    <mergeCell ref="AA18:AC18"/>
    <mergeCell ref="AP18:AR18"/>
    <mergeCell ref="AJ19:AL19"/>
    <mergeCell ref="AM19:AO19"/>
    <mergeCell ref="AS28:AU28"/>
    <mergeCell ref="AJ29:AL29"/>
    <mergeCell ref="AM29:AO29"/>
    <mergeCell ref="AS40:AU40"/>
    <mergeCell ref="AA41:AC41"/>
    <mergeCell ref="AD41:AF41"/>
    <mergeCell ref="AJ41:AL41"/>
    <mergeCell ref="AM41:AO41"/>
    <mergeCell ref="AS30:AU30"/>
    <mergeCell ref="AA31:AC31"/>
    <mergeCell ref="AM32:AO32"/>
    <mergeCell ref="AS34:AU34"/>
    <mergeCell ref="AD32:AF32"/>
    <mergeCell ref="AS35:AU35"/>
    <mergeCell ref="AJ36:AL36"/>
    <mergeCell ref="AM36:AO36"/>
    <mergeCell ref="AD36:AF36"/>
    <mergeCell ref="AM35:AO35"/>
    <mergeCell ref="AD35:AF35"/>
    <mergeCell ref="AS36:AU36"/>
    <mergeCell ref="AJ32:AL32"/>
    <mergeCell ref="AS32:AU32"/>
    <mergeCell ref="AJ33:AL33"/>
    <mergeCell ref="AM33:AO33"/>
    <mergeCell ref="AD33:AF33"/>
    <mergeCell ref="AS33:AU33"/>
    <mergeCell ref="AD31:AF31"/>
    <mergeCell ref="AJ39:AL39"/>
    <mergeCell ref="AA38:AC38"/>
    <mergeCell ref="AA39:AC39"/>
    <mergeCell ref="AD39:AF39"/>
    <mergeCell ref="AG38:AI38"/>
    <mergeCell ref="AG39:AI39"/>
    <mergeCell ref="AJ38:AL38"/>
    <mergeCell ref="AM38:AO38"/>
    <mergeCell ref="AD29:AF29"/>
    <mergeCell ref="AS29:AU29"/>
    <mergeCell ref="AJ28:AL28"/>
    <mergeCell ref="AM28:AO28"/>
    <mergeCell ref="AD28:AF28"/>
    <mergeCell ref="AS31:AU31"/>
    <mergeCell ref="AJ31:AL31"/>
    <mergeCell ref="AA30:AC30"/>
    <mergeCell ref="AD30:AF30"/>
    <mergeCell ref="AJ30:AL30"/>
    <mergeCell ref="AM30:AO30"/>
    <mergeCell ref="AM31:AO31"/>
    <mergeCell ref="AG28:AI28"/>
    <mergeCell ref="AP28:AR28"/>
    <mergeCell ref="AP29:AR29"/>
    <mergeCell ref="AP30:AR30"/>
    <mergeCell ref="AP31:AR31"/>
    <mergeCell ref="AG29:AI29"/>
    <mergeCell ref="AG30:AI30"/>
    <mergeCell ref="AG31:AI31"/>
    <mergeCell ref="AS27:AU27"/>
    <mergeCell ref="AJ26:AL26"/>
    <mergeCell ref="AM25:AO25"/>
    <mergeCell ref="AD25:AF25"/>
    <mergeCell ref="AS25:AU25"/>
    <mergeCell ref="AJ27:AL27"/>
    <mergeCell ref="AM27:AO27"/>
    <mergeCell ref="AD27:AF27"/>
    <mergeCell ref="AS26:AU26"/>
    <mergeCell ref="AM22:AO22"/>
    <mergeCell ref="AJ23:AL23"/>
    <mergeCell ref="AM23:AO23"/>
    <mergeCell ref="AJ24:AL24"/>
    <mergeCell ref="AG22:AI22"/>
    <mergeCell ref="AG23:AI23"/>
    <mergeCell ref="AG24:AI24"/>
    <mergeCell ref="AP22:AR22"/>
    <mergeCell ref="AP23:AR23"/>
    <mergeCell ref="AP24:AR24"/>
    <mergeCell ref="AP27:AR27"/>
    <mergeCell ref="AG27:AI27"/>
    <mergeCell ref="C12:H12"/>
    <mergeCell ref="C13:H13"/>
    <mergeCell ref="C14:H14"/>
    <mergeCell ref="C15:H15"/>
    <mergeCell ref="I10:U10"/>
    <mergeCell ref="I15:N15"/>
    <mergeCell ref="S15:V15"/>
    <mergeCell ref="Y14:AD14"/>
    <mergeCell ref="AA15:AH15"/>
    <mergeCell ref="AM15:AQ15"/>
    <mergeCell ref="V8:Z8"/>
    <mergeCell ref="C53:H53"/>
    <mergeCell ref="AA23:AC23"/>
    <mergeCell ref="AA24:AC24"/>
    <mergeCell ref="AD22:AF22"/>
    <mergeCell ref="AJ22:AL22"/>
    <mergeCell ref="AM26:AO26"/>
    <mergeCell ref="AD26:AF26"/>
    <mergeCell ref="AM24:AO24"/>
    <mergeCell ref="AA27:AC27"/>
    <mergeCell ref="AA28:AC28"/>
    <mergeCell ref="AA29:AC29"/>
    <mergeCell ref="AA40:AC40"/>
    <mergeCell ref="AD40:AF40"/>
    <mergeCell ref="AJ40:AL40"/>
    <mergeCell ref="AM40:AO40"/>
    <mergeCell ref="AA21:AC21"/>
    <mergeCell ref="AD21:AF21"/>
    <mergeCell ref="AJ21:AL21"/>
    <mergeCell ref="AM21:AO21"/>
    <mergeCell ref="AG17:AI17"/>
    <mergeCell ref="C19:N19"/>
    <mergeCell ref="AS107:AU107"/>
    <mergeCell ref="AS111:AU111"/>
    <mergeCell ref="AS108:AU108"/>
    <mergeCell ref="AS109:AU109"/>
    <mergeCell ref="AS110:AU110"/>
    <mergeCell ref="AS114:AU114"/>
    <mergeCell ref="AS112:AU112"/>
    <mergeCell ref="AS113:AU113"/>
    <mergeCell ref="AS118:AU118"/>
    <mergeCell ref="AR105:AS105"/>
    <mergeCell ref="AG67:AI67"/>
    <mergeCell ref="AJ67:AL67"/>
    <mergeCell ref="B6:AU6"/>
    <mergeCell ref="AP10:AR10"/>
    <mergeCell ref="AS10:AU10"/>
    <mergeCell ref="C7:H7"/>
    <mergeCell ref="I7:J7"/>
    <mergeCell ref="I12:O12"/>
    <mergeCell ref="AS63:AU63"/>
    <mergeCell ref="AS64:AU64"/>
    <mergeCell ref="AS66:AU66"/>
    <mergeCell ref="AD24:AF24"/>
    <mergeCell ref="AS24:AU24"/>
    <mergeCell ref="AJ25:AL25"/>
    <mergeCell ref="AS22:AU22"/>
    <mergeCell ref="AD23:AF23"/>
    <mergeCell ref="AS23:AU23"/>
    <mergeCell ref="C8:H8"/>
    <mergeCell ref="AA22:AC22"/>
    <mergeCell ref="C9:H9"/>
    <mergeCell ref="C10:H10"/>
    <mergeCell ref="C11:H11"/>
    <mergeCell ref="AS127:AU127"/>
    <mergeCell ref="AS128:AU128"/>
    <mergeCell ref="B141:AU141"/>
    <mergeCell ref="AS134:AU134"/>
    <mergeCell ref="AS135:AU135"/>
    <mergeCell ref="AS153:AU153"/>
    <mergeCell ref="AJ146:AO146"/>
    <mergeCell ref="AP146:AR146"/>
    <mergeCell ref="AS146:AU146"/>
    <mergeCell ref="AS152:AU152"/>
    <mergeCell ref="I147:O147"/>
    <mergeCell ref="AR150:AS150"/>
    <mergeCell ref="AJ148:AU148"/>
    <mergeCell ref="I149:X149"/>
    <mergeCell ref="AE149:AU149"/>
    <mergeCell ref="C143:H143"/>
    <mergeCell ref="V143:Z143"/>
    <mergeCell ref="O133:Z133"/>
    <mergeCell ref="AA133:AC133"/>
    <mergeCell ref="AD133:AF133"/>
    <mergeCell ref="AG133:AI133"/>
    <mergeCell ref="AJ133:AL133"/>
    <mergeCell ref="AM133:AO133"/>
    <mergeCell ref="O132:Z132"/>
    <mergeCell ref="AA132:AC132"/>
    <mergeCell ref="AD132:AF132"/>
    <mergeCell ref="AG132:AI132"/>
    <mergeCell ref="AJ132:AL132"/>
    <mergeCell ref="AM132:AO132"/>
    <mergeCell ref="AP132:AR132"/>
    <mergeCell ref="O152:Z152"/>
    <mergeCell ref="AS129:AU129"/>
    <mergeCell ref="AS159:AU159"/>
    <mergeCell ref="AS156:AU156"/>
    <mergeCell ref="AS157:AU157"/>
    <mergeCell ref="AP134:AR134"/>
    <mergeCell ref="O135:Z135"/>
    <mergeCell ref="AA135:AC135"/>
    <mergeCell ref="AD135:AF135"/>
    <mergeCell ref="AG135:AI135"/>
    <mergeCell ref="AJ135:AL135"/>
    <mergeCell ref="AS162:AU162"/>
    <mergeCell ref="AS170:AU170"/>
    <mergeCell ref="AS171:AU171"/>
    <mergeCell ref="AS164:AU164"/>
    <mergeCell ref="AS165:AU165"/>
    <mergeCell ref="AS166:AU166"/>
    <mergeCell ref="AE194:AU194"/>
    <mergeCell ref="O195:P195"/>
    <mergeCell ref="W195:X195"/>
    <mergeCell ref="AM135:AO135"/>
    <mergeCell ref="AP135:AR135"/>
    <mergeCell ref="AA153:AC153"/>
    <mergeCell ref="AD153:AF153"/>
    <mergeCell ref="AJ153:AL153"/>
    <mergeCell ref="AM153:AO153"/>
    <mergeCell ref="AP153:AR153"/>
    <mergeCell ref="O154:Z154"/>
    <mergeCell ref="AA154:AC154"/>
    <mergeCell ref="AD154:AF154"/>
    <mergeCell ref="AG154:AI154"/>
    <mergeCell ref="AJ154:AL154"/>
    <mergeCell ref="AM154:AO154"/>
    <mergeCell ref="AP154:AR154"/>
    <mergeCell ref="AS198:AU198"/>
    <mergeCell ref="AS155:AU155"/>
    <mergeCell ref="AS177:AU177"/>
    <mergeCell ref="AS174:AU174"/>
    <mergeCell ref="AS172:AU172"/>
    <mergeCell ref="B186:AU186"/>
    <mergeCell ref="C187:H187"/>
    <mergeCell ref="AJ191:AO191"/>
    <mergeCell ref="AP191:AR191"/>
    <mergeCell ref="AS191:AU191"/>
    <mergeCell ref="I192:O192"/>
    <mergeCell ref="AJ193:AU193"/>
    <mergeCell ref="AR195:AS195"/>
    <mergeCell ref="I194:X194"/>
    <mergeCell ref="AS173:AU173"/>
    <mergeCell ref="AS179:AU179"/>
    <mergeCell ref="AS175:AU175"/>
    <mergeCell ref="AS163:AU163"/>
    <mergeCell ref="AS160:AU160"/>
    <mergeCell ref="O158:Z158"/>
    <mergeCell ref="O156:Z156"/>
    <mergeCell ref="AA156:AC156"/>
    <mergeCell ref="AD156:AF156"/>
    <mergeCell ref="AG155:AI155"/>
    <mergeCell ref="AJ155:AL155"/>
    <mergeCell ref="AM155:AO155"/>
    <mergeCell ref="AP155:AR155"/>
    <mergeCell ref="AD155:AF155"/>
    <mergeCell ref="AM161:AO161"/>
    <mergeCell ref="O162:Z162"/>
    <mergeCell ref="AA162:AC162"/>
    <mergeCell ref="AD162:AF162"/>
    <mergeCell ref="C234:H234"/>
    <mergeCell ref="C235:H235"/>
    <mergeCell ref="C236:H236"/>
    <mergeCell ref="P191:R191"/>
    <mergeCell ref="AS207:AU207"/>
    <mergeCell ref="AS213:AU213"/>
    <mergeCell ref="AS201:AU201"/>
    <mergeCell ref="AS202:AU202"/>
    <mergeCell ref="AC191:AE191"/>
    <mergeCell ref="AF191:AH191"/>
    <mergeCell ref="AS205:AU205"/>
    <mergeCell ref="AS210:AU210"/>
    <mergeCell ref="AS215:AU215"/>
    <mergeCell ref="V233:Z233"/>
    <mergeCell ref="I235:U235"/>
    <mergeCell ref="O199:Z199"/>
    <mergeCell ref="AA199:AC199"/>
    <mergeCell ref="AD199:AF199"/>
    <mergeCell ref="AG199:AI199"/>
    <mergeCell ref="AJ199:AL199"/>
    <mergeCell ref="AM199:AO199"/>
    <mergeCell ref="AP199:AR199"/>
    <mergeCell ref="O200:Z200"/>
    <mergeCell ref="AA200:AC200"/>
    <mergeCell ref="AD200:AF200"/>
    <mergeCell ref="AG200:AI200"/>
    <mergeCell ref="AJ200:AL200"/>
    <mergeCell ref="AA198:AC198"/>
    <mergeCell ref="AD198:AF198"/>
    <mergeCell ref="AJ198:AL198"/>
    <mergeCell ref="AM198:AO198"/>
    <mergeCell ref="AP198:AR198"/>
    <mergeCell ref="I240:N240"/>
    <mergeCell ref="S240:V240"/>
    <mergeCell ref="AA240:AH240"/>
    <mergeCell ref="AM240:AQ240"/>
    <mergeCell ref="AE239:AU239"/>
    <mergeCell ref="AS216:AU216"/>
    <mergeCell ref="AS225:AU225"/>
    <mergeCell ref="AS223:AU223"/>
    <mergeCell ref="AS224:AU224"/>
    <mergeCell ref="AS217:AU217"/>
    <mergeCell ref="AS218:AU218"/>
    <mergeCell ref="AS214:AU214"/>
    <mergeCell ref="AS219:AU219"/>
    <mergeCell ref="AS222:AU222"/>
    <mergeCell ref="AI240:AJ240"/>
    <mergeCell ref="AR240:AS240"/>
    <mergeCell ref="AD220:AF220"/>
    <mergeCell ref="AG220:AI220"/>
    <mergeCell ref="AJ220:AL220"/>
    <mergeCell ref="AM220:AO220"/>
    <mergeCell ref="AP220:AR220"/>
    <mergeCell ref="O221:Z221"/>
    <mergeCell ref="AA221:AC221"/>
    <mergeCell ref="AD221:AF221"/>
    <mergeCell ref="AG221:AI221"/>
    <mergeCell ref="AJ221:AL221"/>
    <mergeCell ref="AM221:AO221"/>
    <mergeCell ref="O225:Z225"/>
    <mergeCell ref="AA225:AC225"/>
    <mergeCell ref="AD225:AF225"/>
    <mergeCell ref="AG225:AI225"/>
    <mergeCell ref="AJ219:AL219"/>
    <mergeCell ref="AS287:AU287"/>
    <mergeCell ref="AS288:AU288"/>
    <mergeCell ref="AS295:AU295"/>
    <mergeCell ref="AS296:AU296"/>
    <mergeCell ref="AS305:AU305"/>
    <mergeCell ref="AS306:AU306"/>
    <mergeCell ref="AS299:AU299"/>
    <mergeCell ref="AS300:AU300"/>
    <mergeCell ref="AS261:AU261"/>
    <mergeCell ref="AS235:AU235"/>
    <mergeCell ref="AS301:AU301"/>
    <mergeCell ref="AS302:AU302"/>
    <mergeCell ref="AS297:AU297"/>
    <mergeCell ref="AS298:AU298"/>
    <mergeCell ref="AS309:AU309"/>
    <mergeCell ref="AS208:AU208"/>
    <mergeCell ref="AS211:AU211"/>
    <mergeCell ref="AS212:AU212"/>
    <mergeCell ref="AS250:AU250"/>
    <mergeCell ref="AS251:AU251"/>
    <mergeCell ref="AS248:AU248"/>
    <mergeCell ref="AS249:AU249"/>
    <mergeCell ref="AS268:AU268"/>
    <mergeCell ref="AS289:AU289"/>
    <mergeCell ref="AS290:AU290"/>
    <mergeCell ref="AS209:AU209"/>
    <mergeCell ref="AS255:AU255"/>
    <mergeCell ref="AS258:AU258"/>
    <mergeCell ref="AS254:AU254"/>
    <mergeCell ref="AS263:AU263"/>
    <mergeCell ref="AS260:AU260"/>
    <mergeCell ref="AS252:AU252"/>
    <mergeCell ref="AS343:AU343"/>
    <mergeCell ref="AS344:AU344"/>
    <mergeCell ref="AS352:AU352"/>
    <mergeCell ref="AS353:AU353"/>
    <mergeCell ref="AS359:AU359"/>
    <mergeCell ref="B364:AU364"/>
    <mergeCell ref="AS349:AU349"/>
    <mergeCell ref="AS347:AU347"/>
    <mergeCell ref="AS348:AU348"/>
    <mergeCell ref="AS357:AU357"/>
    <mergeCell ref="AS358:AU358"/>
    <mergeCell ref="AS312:AU312"/>
    <mergeCell ref="AS307:AU307"/>
    <mergeCell ref="AS308:AU308"/>
    <mergeCell ref="AS315:AU315"/>
    <mergeCell ref="AS314:AU314"/>
    <mergeCell ref="AS311:AU311"/>
    <mergeCell ref="AS310:AU310"/>
    <mergeCell ref="AC325:AE325"/>
    <mergeCell ref="AF325:AH325"/>
    <mergeCell ref="AS333:AU333"/>
    <mergeCell ref="AS334:AU334"/>
    <mergeCell ref="AS331:AU331"/>
    <mergeCell ref="AS332:AU332"/>
    <mergeCell ref="AS341:AU341"/>
    <mergeCell ref="AS342:AU342"/>
    <mergeCell ref="AS339:AU339"/>
    <mergeCell ref="AS340:AU340"/>
    <mergeCell ref="AS336:AU336"/>
    <mergeCell ref="Y328:AD328"/>
    <mergeCell ref="AA329:AH329"/>
    <mergeCell ref="AM329:AQ329"/>
    <mergeCell ref="AS400:AU400"/>
    <mergeCell ref="AS391:AU391"/>
    <mergeCell ref="AS395:AU395"/>
    <mergeCell ref="AS393:AU393"/>
    <mergeCell ref="AS394:AU394"/>
    <mergeCell ref="AS396:AU396"/>
    <mergeCell ref="AS386:AU386"/>
    <mergeCell ref="AS387:AU387"/>
    <mergeCell ref="AS397:AU397"/>
    <mergeCell ref="AS385:AU385"/>
    <mergeCell ref="AS383:AU383"/>
    <mergeCell ref="AS384:AU384"/>
    <mergeCell ref="AS388:AU388"/>
    <mergeCell ref="AS389:AU389"/>
    <mergeCell ref="AS390:AU390"/>
    <mergeCell ref="O390:Z390"/>
    <mergeCell ref="AA390:AC390"/>
    <mergeCell ref="AD390:AF390"/>
    <mergeCell ref="AG390:AI390"/>
    <mergeCell ref="AJ390:AL390"/>
    <mergeCell ref="AM390:AO390"/>
    <mergeCell ref="AP390:AR390"/>
    <mergeCell ref="O391:Z391"/>
    <mergeCell ref="AD383:AF383"/>
    <mergeCell ref="AJ383:AL383"/>
    <mergeCell ref="AM383:AO383"/>
    <mergeCell ref="AD384:AF384"/>
    <mergeCell ref="AJ384:AL384"/>
    <mergeCell ref="AM384:AO384"/>
    <mergeCell ref="O385:Z385"/>
    <mergeCell ref="AA385:AC385"/>
    <mergeCell ref="AD385:AF385"/>
    <mergeCell ref="AA430:AC430"/>
    <mergeCell ref="AD430:AF430"/>
    <mergeCell ref="AG430:AI430"/>
    <mergeCell ref="AJ430:AL430"/>
    <mergeCell ref="AM430:AO430"/>
    <mergeCell ref="AP430:AR430"/>
    <mergeCell ref="AA431:AC431"/>
    <mergeCell ref="AD431:AF431"/>
    <mergeCell ref="AG431:AI431"/>
    <mergeCell ref="AJ431:AL431"/>
    <mergeCell ref="AS426:AU426"/>
    <mergeCell ref="AS429:AU429"/>
    <mergeCell ref="O430:Z430"/>
    <mergeCell ref="AS425:AU425"/>
    <mergeCell ref="AS423:AU423"/>
    <mergeCell ref="AS424:AU424"/>
    <mergeCell ref="AJ413:AO413"/>
    <mergeCell ref="AP413:AR413"/>
    <mergeCell ref="S417:V417"/>
    <mergeCell ref="AA417:AH417"/>
    <mergeCell ref="AI417:AJ417"/>
    <mergeCell ref="AM417:AQ417"/>
    <mergeCell ref="I414:O414"/>
    <mergeCell ref="AJ415:AU415"/>
    <mergeCell ref="O424:Z424"/>
    <mergeCell ref="AA424:AC424"/>
    <mergeCell ref="AD424:AF424"/>
    <mergeCell ref="AG424:AI424"/>
    <mergeCell ref="AJ424:AL424"/>
    <mergeCell ref="AM424:AO424"/>
    <mergeCell ref="AP424:AR424"/>
    <mergeCell ref="O425:Z425"/>
    <mergeCell ref="AS434:AU434"/>
    <mergeCell ref="AS427:AU427"/>
    <mergeCell ref="AS428:AU428"/>
    <mergeCell ref="AS438:AU438"/>
    <mergeCell ref="AS436:AU436"/>
    <mergeCell ref="AS431:AU431"/>
    <mergeCell ref="AS433:AU433"/>
    <mergeCell ref="AS437:AU437"/>
    <mergeCell ref="AS432:AU432"/>
    <mergeCell ref="AS441:AU441"/>
    <mergeCell ref="AS444:AU444"/>
    <mergeCell ref="AS439:AU439"/>
    <mergeCell ref="AS440:AU440"/>
    <mergeCell ref="AS447:AU447"/>
    <mergeCell ref="AS445:AU445"/>
    <mergeCell ref="AS446:AU446"/>
    <mergeCell ref="AS442:AU442"/>
    <mergeCell ref="AS443:AU443"/>
    <mergeCell ref="AS430:AU430"/>
    <mergeCell ref="AS435:AU435"/>
    <mergeCell ref="AS259:AU259"/>
    <mergeCell ref="AS256:AU256"/>
    <mergeCell ref="AS257:AU257"/>
    <mergeCell ref="AS265:AU265"/>
    <mergeCell ref="AS262:AU262"/>
    <mergeCell ref="C285:H285"/>
    <mergeCell ref="I285:N285"/>
    <mergeCell ref="S285:V285"/>
    <mergeCell ref="AA285:AH285"/>
    <mergeCell ref="AM285:AQ285"/>
    <mergeCell ref="AS266:AU266"/>
    <mergeCell ref="C278:H278"/>
    <mergeCell ref="V278:Z278"/>
    <mergeCell ref="C279:H279"/>
    <mergeCell ref="C280:H280"/>
    <mergeCell ref="AS264:AU264"/>
    <mergeCell ref="O260:Z260"/>
    <mergeCell ref="AA260:AC260"/>
    <mergeCell ref="AD260:AF260"/>
    <mergeCell ref="AG260:AI260"/>
    <mergeCell ref="AJ260:AL260"/>
    <mergeCell ref="AM260:AO260"/>
    <mergeCell ref="O265:Z265"/>
    <mergeCell ref="AA265:AC265"/>
    <mergeCell ref="AD265:AF265"/>
    <mergeCell ref="O258:Z258"/>
    <mergeCell ref="AA258:AC258"/>
    <mergeCell ref="AD258:AF258"/>
    <mergeCell ref="AG258:AI258"/>
    <mergeCell ref="AJ258:AL258"/>
    <mergeCell ref="AM258:AO258"/>
    <mergeCell ref="AP258:AR258"/>
    <mergeCell ref="O17:Z17"/>
    <mergeCell ref="O19:Z19"/>
    <mergeCell ref="O20:Z20"/>
    <mergeCell ref="O21:Z21"/>
    <mergeCell ref="O22:Z22"/>
    <mergeCell ref="O23:Z23"/>
    <mergeCell ref="O24:Z24"/>
    <mergeCell ref="O27:Z27"/>
    <mergeCell ref="O28:Z28"/>
    <mergeCell ref="O29:Z29"/>
    <mergeCell ref="O30:Z30"/>
    <mergeCell ref="O31:Z31"/>
    <mergeCell ref="O32:Z32"/>
    <mergeCell ref="O33:Z33"/>
    <mergeCell ref="O34:Z34"/>
    <mergeCell ref="O35:Z35"/>
    <mergeCell ref="O38:Z38"/>
    <mergeCell ref="AP32:AR32"/>
    <mergeCell ref="AP33:AR33"/>
    <mergeCell ref="AP34:AR34"/>
    <mergeCell ref="AP35:AR35"/>
    <mergeCell ref="AP38:AR38"/>
    <mergeCell ref="AP39:AR39"/>
    <mergeCell ref="AP40:AR40"/>
    <mergeCell ref="AP41:AR41"/>
    <mergeCell ref="AP42:AR42"/>
    <mergeCell ref="AP43:AR43"/>
    <mergeCell ref="AP44:AR44"/>
    <mergeCell ref="AP45:AR45"/>
    <mergeCell ref="O39:Z39"/>
    <mergeCell ref="O40:Z40"/>
    <mergeCell ref="O41:Z41"/>
    <mergeCell ref="AA32:AC32"/>
    <mergeCell ref="AA35:AC35"/>
    <mergeCell ref="AJ35:AL35"/>
    <mergeCell ref="AD38:AF38"/>
    <mergeCell ref="AM42:AO42"/>
    <mergeCell ref="AJ45:AL45"/>
    <mergeCell ref="AM45:AO45"/>
    <mergeCell ref="AG44:AI44"/>
    <mergeCell ref="AG32:AI32"/>
    <mergeCell ref="AG33:AI33"/>
    <mergeCell ref="AG34:AI34"/>
    <mergeCell ref="AM39:AO39"/>
    <mergeCell ref="AJ42:AL42"/>
    <mergeCell ref="AM43:AO43"/>
    <mergeCell ref="AG45:AI45"/>
    <mergeCell ref="O43:Z43"/>
    <mergeCell ref="O44:Z44"/>
    <mergeCell ref="O45:Z45"/>
    <mergeCell ref="O62:Z62"/>
    <mergeCell ref="AA62:AC62"/>
    <mergeCell ref="AD62:AF62"/>
    <mergeCell ref="AG62:AI62"/>
    <mergeCell ref="AJ62:AL62"/>
    <mergeCell ref="AM62:AO62"/>
    <mergeCell ref="AJ68:AL68"/>
    <mergeCell ref="AM68:AO68"/>
    <mergeCell ref="AG43:AI43"/>
    <mergeCell ref="J54:R54"/>
    <mergeCell ref="T54:AU54"/>
    <mergeCell ref="AS45:AU45"/>
    <mergeCell ref="J58:U58"/>
    <mergeCell ref="W58:AH58"/>
    <mergeCell ref="I59:X59"/>
    <mergeCell ref="AE59:AU59"/>
    <mergeCell ref="O60:P60"/>
    <mergeCell ref="W60:X60"/>
    <mergeCell ref="AI60:AJ60"/>
    <mergeCell ref="AP64:AR64"/>
    <mergeCell ref="W56:AB56"/>
    <mergeCell ref="AC56:AE56"/>
    <mergeCell ref="AF56:AH56"/>
    <mergeCell ref="V55:X55"/>
    <mergeCell ref="Y55:AB55"/>
    <mergeCell ref="O68:Z68"/>
    <mergeCell ref="AA68:AC68"/>
    <mergeCell ref="AD68:AF68"/>
    <mergeCell ref="AG68:AI68"/>
    <mergeCell ref="C45:N45"/>
    <mergeCell ref="C54:H54"/>
    <mergeCell ref="AA76:AC76"/>
    <mergeCell ref="O78:Z78"/>
    <mergeCell ref="AA78:AC78"/>
    <mergeCell ref="AD78:AF78"/>
    <mergeCell ref="AG78:AI78"/>
    <mergeCell ref="AJ78:AL78"/>
    <mergeCell ref="AM78:AO78"/>
    <mergeCell ref="AP78:AR78"/>
    <mergeCell ref="O83:Z83"/>
    <mergeCell ref="AA83:AC83"/>
    <mergeCell ref="AD83:AF83"/>
    <mergeCell ref="AG83:AI83"/>
    <mergeCell ref="AJ83:AL83"/>
    <mergeCell ref="AM83:AO83"/>
    <mergeCell ref="AP83:AR83"/>
    <mergeCell ref="O84:Z84"/>
    <mergeCell ref="AA84:AC84"/>
    <mergeCell ref="AD84:AF84"/>
    <mergeCell ref="AG84:AI84"/>
    <mergeCell ref="AJ84:AL84"/>
    <mergeCell ref="AM84:AO84"/>
    <mergeCell ref="AP84:AR84"/>
    <mergeCell ref="AP79:AR79"/>
    <mergeCell ref="O80:Z80"/>
    <mergeCell ref="AA80:AC80"/>
    <mergeCell ref="AD80:AF80"/>
    <mergeCell ref="AG80:AI80"/>
    <mergeCell ref="AJ80:AL80"/>
    <mergeCell ref="AM80:AO80"/>
    <mergeCell ref="AP80:AR80"/>
    <mergeCell ref="AD81:AF81"/>
    <mergeCell ref="AJ87:AL87"/>
    <mergeCell ref="AM87:AO87"/>
    <mergeCell ref="AP87:AR87"/>
    <mergeCell ref="O88:Z88"/>
    <mergeCell ref="AA88:AC88"/>
    <mergeCell ref="AD88:AF88"/>
    <mergeCell ref="AG88:AI88"/>
    <mergeCell ref="AJ88:AL88"/>
    <mergeCell ref="AM88:AO88"/>
    <mergeCell ref="AP88:AR88"/>
    <mergeCell ref="O89:Z89"/>
    <mergeCell ref="AA89:AC89"/>
    <mergeCell ref="AD89:AF89"/>
    <mergeCell ref="AG89:AI89"/>
    <mergeCell ref="AJ89:AL89"/>
    <mergeCell ref="AM89:AO89"/>
    <mergeCell ref="AP89:AR89"/>
    <mergeCell ref="W105:X105"/>
    <mergeCell ref="O110:Z110"/>
    <mergeCell ref="AA110:AC110"/>
    <mergeCell ref="AD110:AF110"/>
    <mergeCell ref="AG110:AI110"/>
    <mergeCell ref="AJ110:AL110"/>
    <mergeCell ref="AM110:AO110"/>
    <mergeCell ref="AP110:AR110"/>
    <mergeCell ref="AI105:AJ105"/>
    <mergeCell ref="AJ108:AL108"/>
    <mergeCell ref="AM108:AO108"/>
    <mergeCell ref="AP108:AR108"/>
    <mergeCell ref="O109:Z109"/>
    <mergeCell ref="AA109:AC109"/>
    <mergeCell ref="AD109:AF109"/>
    <mergeCell ref="AG109:AI109"/>
    <mergeCell ref="AJ109:AL109"/>
    <mergeCell ref="AM109:AO109"/>
    <mergeCell ref="O107:Z107"/>
    <mergeCell ref="AA107:AC107"/>
    <mergeCell ref="AD107:AF107"/>
    <mergeCell ref="AG107:AI107"/>
    <mergeCell ref="AJ107:AL107"/>
    <mergeCell ref="AM107:AO107"/>
    <mergeCell ref="AP107:AR107"/>
    <mergeCell ref="O105:P105"/>
    <mergeCell ref="AD122:AF122"/>
    <mergeCell ref="AG122:AI122"/>
    <mergeCell ref="AJ122:AL122"/>
    <mergeCell ref="AM122:AO122"/>
    <mergeCell ref="AP122:AR122"/>
    <mergeCell ref="O123:Z123"/>
    <mergeCell ref="AA123:AC123"/>
    <mergeCell ref="AD123:AF123"/>
    <mergeCell ref="AG123:AI123"/>
    <mergeCell ref="AJ123:AL123"/>
    <mergeCell ref="AM123:AO123"/>
    <mergeCell ref="AP123:AR123"/>
    <mergeCell ref="AP128:AR128"/>
    <mergeCell ref="O129:Z129"/>
    <mergeCell ref="AA129:AC129"/>
    <mergeCell ref="AD129:AF129"/>
    <mergeCell ref="AG129:AI129"/>
    <mergeCell ref="AJ129:AL129"/>
    <mergeCell ref="AM129:AO129"/>
    <mergeCell ref="AP129:AR129"/>
    <mergeCell ref="AG124:AI124"/>
    <mergeCell ref="AJ124:AL124"/>
    <mergeCell ref="AM124:AO124"/>
    <mergeCell ref="AP124:AR124"/>
    <mergeCell ref="AA125:AC125"/>
    <mergeCell ref="AD125:AF125"/>
    <mergeCell ref="AG125:AI125"/>
    <mergeCell ref="AJ125:AL125"/>
    <mergeCell ref="AM125:AO125"/>
    <mergeCell ref="AD127:AF127"/>
    <mergeCell ref="AJ127:AL127"/>
    <mergeCell ref="AM127:AO127"/>
    <mergeCell ref="O128:Z128"/>
    <mergeCell ref="AA128:AC128"/>
    <mergeCell ref="AD128:AF128"/>
    <mergeCell ref="AG128:AI128"/>
    <mergeCell ref="AJ128:AL128"/>
    <mergeCell ref="AG162:AI162"/>
    <mergeCell ref="AJ162:AL162"/>
    <mergeCell ref="AM162:AO162"/>
    <mergeCell ref="AP162:AR162"/>
    <mergeCell ref="AD160:AF160"/>
    <mergeCell ref="AJ160:AL160"/>
    <mergeCell ref="AM160:AO160"/>
    <mergeCell ref="AD164:AF164"/>
    <mergeCell ref="AG164:AI164"/>
    <mergeCell ref="AJ164:AL164"/>
    <mergeCell ref="AM164:AO164"/>
    <mergeCell ref="AP164:AR164"/>
    <mergeCell ref="AD161:AF161"/>
    <mergeCell ref="AJ161:AL161"/>
    <mergeCell ref="AA164:AC164"/>
    <mergeCell ref="AJ134:AL134"/>
    <mergeCell ref="AM134:AO134"/>
    <mergeCell ref="AA155:AC155"/>
    <mergeCell ref="O165:Z165"/>
    <mergeCell ref="AA165:AC165"/>
    <mergeCell ref="AD165:AF165"/>
    <mergeCell ref="AG165:AI165"/>
    <mergeCell ref="AJ165:AL165"/>
    <mergeCell ref="AM165:AO165"/>
    <mergeCell ref="AP165:AR165"/>
    <mergeCell ref="O163:Z163"/>
    <mergeCell ref="AA163:AC163"/>
    <mergeCell ref="AD163:AF163"/>
    <mergeCell ref="AG163:AI163"/>
    <mergeCell ref="AJ163:AL163"/>
    <mergeCell ref="AM163:AO163"/>
    <mergeCell ref="AP163:AR163"/>
    <mergeCell ref="O164:Z164"/>
    <mergeCell ref="O166:Z166"/>
    <mergeCell ref="AA166:AC166"/>
    <mergeCell ref="AM176:AO176"/>
    <mergeCell ref="AP176:AR176"/>
    <mergeCell ref="O174:Z174"/>
    <mergeCell ref="AA174:AC174"/>
    <mergeCell ref="AD174:AF174"/>
    <mergeCell ref="AG174:AI174"/>
    <mergeCell ref="AJ174:AL174"/>
    <mergeCell ref="AM174:AO174"/>
    <mergeCell ref="AP174:AR174"/>
    <mergeCell ref="O175:Z175"/>
    <mergeCell ref="AA175:AC175"/>
    <mergeCell ref="AD175:AF175"/>
    <mergeCell ref="AG175:AI175"/>
    <mergeCell ref="AJ175:AL175"/>
    <mergeCell ref="AM175:AO175"/>
    <mergeCell ref="AP175:AR175"/>
    <mergeCell ref="AD177:AF177"/>
    <mergeCell ref="AG177:AI177"/>
    <mergeCell ref="AJ177:AL177"/>
    <mergeCell ref="AS180:AU180"/>
    <mergeCell ref="AM200:AO200"/>
    <mergeCell ref="AP200:AR200"/>
    <mergeCell ref="O201:Z201"/>
    <mergeCell ref="AA201:AC201"/>
    <mergeCell ref="AD201:AF201"/>
    <mergeCell ref="AG201:AI201"/>
    <mergeCell ref="AJ201:AL201"/>
    <mergeCell ref="AM201:AO201"/>
    <mergeCell ref="AP201:AR201"/>
    <mergeCell ref="C199:N199"/>
    <mergeCell ref="C200:N200"/>
    <mergeCell ref="C201:N201"/>
    <mergeCell ref="AM172:AO172"/>
    <mergeCell ref="O173:Z173"/>
    <mergeCell ref="AA173:AC173"/>
    <mergeCell ref="AD173:AF173"/>
    <mergeCell ref="AG173:AI173"/>
    <mergeCell ref="AJ173:AL173"/>
    <mergeCell ref="AM173:AO173"/>
    <mergeCell ref="AP173:AR173"/>
    <mergeCell ref="AS200:AU200"/>
    <mergeCell ref="AS197:AU197"/>
    <mergeCell ref="AM177:AO177"/>
    <mergeCell ref="AP177:AR177"/>
    <mergeCell ref="O178:Z178"/>
    <mergeCell ref="AA178:AC178"/>
    <mergeCell ref="AD178:AF178"/>
    <mergeCell ref="AG178:AI178"/>
    <mergeCell ref="AD197:AF197"/>
    <mergeCell ref="AG197:AI197"/>
    <mergeCell ref="AJ197:AL197"/>
    <mergeCell ref="AD206:AF206"/>
    <mergeCell ref="AJ206:AL206"/>
    <mergeCell ref="AM206:AO206"/>
    <mergeCell ref="O207:Z207"/>
    <mergeCell ref="AA207:AC207"/>
    <mergeCell ref="AD207:AF207"/>
    <mergeCell ref="AG207:AI207"/>
    <mergeCell ref="AJ207:AL207"/>
    <mergeCell ref="AM207:AO207"/>
    <mergeCell ref="AM209:AO209"/>
    <mergeCell ref="AD208:AF208"/>
    <mergeCell ref="AG208:AI208"/>
    <mergeCell ref="AJ208:AL208"/>
    <mergeCell ref="AM208:AO208"/>
    <mergeCell ref="AP208:AR208"/>
    <mergeCell ref="AD204:AF204"/>
    <mergeCell ref="AG204:AI204"/>
    <mergeCell ref="AJ204:AL204"/>
    <mergeCell ref="AM204:AO204"/>
    <mergeCell ref="AP204:AR204"/>
    <mergeCell ref="AD205:AF205"/>
    <mergeCell ref="AD203:AF203"/>
    <mergeCell ref="AG203:AI203"/>
    <mergeCell ref="AJ203:AL203"/>
    <mergeCell ref="AM203:AO203"/>
    <mergeCell ref="AP203:AR203"/>
    <mergeCell ref="AP207:AR207"/>
    <mergeCell ref="O213:Z213"/>
    <mergeCell ref="AA213:AC213"/>
    <mergeCell ref="AD213:AF213"/>
    <mergeCell ref="AG213:AI213"/>
    <mergeCell ref="AJ213:AL213"/>
    <mergeCell ref="AP209:AR209"/>
    <mergeCell ref="AD216:AF216"/>
    <mergeCell ref="AJ216:AL216"/>
    <mergeCell ref="AM216:AO216"/>
    <mergeCell ref="AJ202:AL202"/>
    <mergeCell ref="AM202:AO202"/>
    <mergeCell ref="AJ205:AL205"/>
    <mergeCell ref="AM205:AO205"/>
    <mergeCell ref="O202:Z202"/>
    <mergeCell ref="AA202:AC202"/>
    <mergeCell ref="AD202:AF202"/>
    <mergeCell ref="AG202:AI202"/>
    <mergeCell ref="AD210:AF210"/>
    <mergeCell ref="AG210:AI210"/>
    <mergeCell ref="AJ210:AL210"/>
    <mergeCell ref="AM210:AO210"/>
    <mergeCell ref="O212:Z212"/>
    <mergeCell ref="AA212:AC212"/>
    <mergeCell ref="AD212:AF212"/>
    <mergeCell ref="AG212:AI212"/>
    <mergeCell ref="AJ212:AL212"/>
    <mergeCell ref="AD217:AF217"/>
    <mergeCell ref="AJ217:AL217"/>
    <mergeCell ref="AM217:AO217"/>
    <mergeCell ref="O218:Z218"/>
    <mergeCell ref="AA218:AC218"/>
    <mergeCell ref="AD218:AF218"/>
    <mergeCell ref="AG218:AI218"/>
    <mergeCell ref="AJ218:AL218"/>
    <mergeCell ref="AM218:AO218"/>
    <mergeCell ref="AP218:AR218"/>
    <mergeCell ref="AM213:AO213"/>
    <mergeCell ref="AP213:AR213"/>
    <mergeCell ref="O214:Z214"/>
    <mergeCell ref="AA214:AC214"/>
    <mergeCell ref="AD214:AF214"/>
    <mergeCell ref="AG214:AI214"/>
    <mergeCell ref="AJ214:AL214"/>
    <mergeCell ref="AM214:AO214"/>
    <mergeCell ref="AP214:AR214"/>
    <mergeCell ref="O215:Z215"/>
    <mergeCell ref="AA215:AC215"/>
    <mergeCell ref="AD215:AF215"/>
    <mergeCell ref="AG215:AI215"/>
    <mergeCell ref="AJ215:AL215"/>
    <mergeCell ref="AM215:AO215"/>
    <mergeCell ref="AP215:AR215"/>
    <mergeCell ref="AM219:AO219"/>
    <mergeCell ref="AP219:AR219"/>
    <mergeCell ref="O223:Z223"/>
    <mergeCell ref="AA223:AC223"/>
    <mergeCell ref="AD223:AF223"/>
    <mergeCell ref="AG223:AI223"/>
    <mergeCell ref="AJ223:AL223"/>
    <mergeCell ref="AM223:AO223"/>
    <mergeCell ref="AP223:AR223"/>
    <mergeCell ref="O224:Z224"/>
    <mergeCell ref="AA224:AC224"/>
    <mergeCell ref="AD224:AF224"/>
    <mergeCell ref="AG224:AI224"/>
    <mergeCell ref="AJ224:AL224"/>
    <mergeCell ref="AM224:AO224"/>
    <mergeCell ref="AP224:AR224"/>
    <mergeCell ref="AM243:AO243"/>
    <mergeCell ref="AP243:AR243"/>
    <mergeCell ref="AJ243:AL243"/>
    <mergeCell ref="O219:Z219"/>
    <mergeCell ref="AA219:AC219"/>
    <mergeCell ref="AD219:AF219"/>
    <mergeCell ref="AG219:AI219"/>
    <mergeCell ref="AP221:AR221"/>
    <mergeCell ref="O222:Z222"/>
    <mergeCell ref="AA222:AC222"/>
    <mergeCell ref="AD222:AF222"/>
    <mergeCell ref="AG222:AI222"/>
    <mergeCell ref="AJ222:AL222"/>
    <mergeCell ref="AM222:AO222"/>
    <mergeCell ref="AP222:AR222"/>
    <mergeCell ref="O244:Z244"/>
    <mergeCell ref="AA244:AC244"/>
    <mergeCell ref="AD244:AF244"/>
    <mergeCell ref="AG244:AI244"/>
    <mergeCell ref="AJ244:AL244"/>
    <mergeCell ref="AM244:AO244"/>
    <mergeCell ref="AP244:AR244"/>
    <mergeCell ref="Y239:AD239"/>
    <mergeCell ref="AA242:AC242"/>
    <mergeCell ref="AD242:AF242"/>
    <mergeCell ref="AG242:AI242"/>
    <mergeCell ref="AJ242:AL242"/>
    <mergeCell ref="AM242:AO242"/>
    <mergeCell ref="AP242:AR242"/>
    <mergeCell ref="AA243:AC243"/>
    <mergeCell ref="AD243:AF243"/>
    <mergeCell ref="O245:Z245"/>
    <mergeCell ref="AA245:AC245"/>
    <mergeCell ref="AD245:AF245"/>
    <mergeCell ref="AG245:AI245"/>
    <mergeCell ref="AJ245:AL245"/>
    <mergeCell ref="AM245:AO245"/>
    <mergeCell ref="AP245:AR245"/>
    <mergeCell ref="O246:Z246"/>
    <mergeCell ref="AA246:AC246"/>
    <mergeCell ref="AD246:AF246"/>
    <mergeCell ref="AG246:AI246"/>
    <mergeCell ref="AJ246:AL246"/>
    <mergeCell ref="AM246:AO246"/>
    <mergeCell ref="AP246:AR246"/>
    <mergeCell ref="AM248:AO248"/>
    <mergeCell ref="AP248:AR248"/>
    <mergeCell ref="O249:Z249"/>
    <mergeCell ref="AA249:AC249"/>
    <mergeCell ref="AD249:AF249"/>
    <mergeCell ref="AG249:AI249"/>
    <mergeCell ref="AJ249:AL249"/>
    <mergeCell ref="AM249:AO249"/>
    <mergeCell ref="AP249:AR249"/>
    <mergeCell ref="AD250:AF250"/>
    <mergeCell ref="AJ250:AL250"/>
    <mergeCell ref="AM250:AO250"/>
    <mergeCell ref="O247:Z247"/>
    <mergeCell ref="AA247:AC247"/>
    <mergeCell ref="AD247:AF247"/>
    <mergeCell ref="AG247:AI247"/>
    <mergeCell ref="AJ247:AL247"/>
    <mergeCell ref="AM247:AO247"/>
    <mergeCell ref="AP247:AR247"/>
    <mergeCell ref="AD251:AF251"/>
    <mergeCell ref="AJ251:AL251"/>
    <mergeCell ref="AM251:AO251"/>
    <mergeCell ref="O252:Z252"/>
    <mergeCell ref="AA252:AC252"/>
    <mergeCell ref="AD252:AF252"/>
    <mergeCell ref="AG252:AI252"/>
    <mergeCell ref="AJ252:AL252"/>
    <mergeCell ref="AM252:AO252"/>
    <mergeCell ref="AP252:AR252"/>
    <mergeCell ref="O248:Z248"/>
    <mergeCell ref="AA248:AC248"/>
    <mergeCell ref="AD248:AF248"/>
    <mergeCell ref="AG248:AI248"/>
    <mergeCell ref="AJ248:AL248"/>
    <mergeCell ref="AP260:AR260"/>
    <mergeCell ref="AD261:AF261"/>
    <mergeCell ref="AJ261:AL261"/>
    <mergeCell ref="AM261:AO261"/>
    <mergeCell ref="AG254:AI254"/>
    <mergeCell ref="AJ254:AL254"/>
    <mergeCell ref="AM254:AO254"/>
    <mergeCell ref="AP254:AR254"/>
    <mergeCell ref="O255:Z255"/>
    <mergeCell ref="AA255:AC255"/>
    <mergeCell ref="AD255:AF255"/>
    <mergeCell ref="AG255:AI255"/>
    <mergeCell ref="AJ255:AL255"/>
    <mergeCell ref="AM255:AO255"/>
    <mergeCell ref="AP255:AR255"/>
    <mergeCell ref="O256:Z256"/>
    <mergeCell ref="AA256:AC256"/>
    <mergeCell ref="AD262:AF262"/>
    <mergeCell ref="AJ262:AL262"/>
    <mergeCell ref="AM262:AO262"/>
    <mergeCell ref="O263:Z263"/>
    <mergeCell ref="AA263:AC263"/>
    <mergeCell ref="AD263:AF263"/>
    <mergeCell ref="AG263:AI263"/>
    <mergeCell ref="AJ263:AL263"/>
    <mergeCell ref="AM263:AO263"/>
    <mergeCell ref="AP263:AR263"/>
    <mergeCell ref="O264:Z264"/>
    <mergeCell ref="AA264:AC264"/>
    <mergeCell ref="AD264:AF264"/>
    <mergeCell ref="AG264:AI264"/>
    <mergeCell ref="AJ264:AL264"/>
    <mergeCell ref="AM264:AO264"/>
    <mergeCell ref="AP264:AR264"/>
    <mergeCell ref="AJ266:AL266"/>
    <mergeCell ref="AM266:AO266"/>
    <mergeCell ref="AP266:AR266"/>
    <mergeCell ref="O267:Z267"/>
    <mergeCell ref="AA267:AC267"/>
    <mergeCell ref="AD267:AF267"/>
    <mergeCell ref="AG267:AI267"/>
    <mergeCell ref="AJ267:AL267"/>
    <mergeCell ref="AM267:AO267"/>
    <mergeCell ref="AP267:AR267"/>
    <mergeCell ref="AG265:AI265"/>
    <mergeCell ref="AJ265:AL265"/>
    <mergeCell ref="AM265:AO265"/>
    <mergeCell ref="AP265:AR265"/>
    <mergeCell ref="O266:Z266"/>
    <mergeCell ref="AA266:AC266"/>
    <mergeCell ref="AD266:AF266"/>
    <mergeCell ref="AG266:AI266"/>
    <mergeCell ref="AM269:AO269"/>
    <mergeCell ref="AP269:AR269"/>
    <mergeCell ref="O270:Z270"/>
    <mergeCell ref="AA270:AC270"/>
    <mergeCell ref="AD270:AF270"/>
    <mergeCell ref="AG270:AI270"/>
    <mergeCell ref="AJ270:AL270"/>
    <mergeCell ref="AM270:AO270"/>
    <mergeCell ref="AP270:AR270"/>
    <mergeCell ref="O287:Z287"/>
    <mergeCell ref="AA287:AC287"/>
    <mergeCell ref="AD287:AF287"/>
    <mergeCell ref="AG287:AI287"/>
    <mergeCell ref="AJ287:AL287"/>
    <mergeCell ref="AM287:AO287"/>
    <mergeCell ref="AP287:AR287"/>
    <mergeCell ref="AA288:AC288"/>
    <mergeCell ref="AD288:AF288"/>
    <mergeCell ref="AJ288:AL288"/>
    <mergeCell ref="AM288:AO288"/>
    <mergeCell ref="AP288:AR288"/>
    <mergeCell ref="AR285:AS285"/>
    <mergeCell ref="J283:U283"/>
    <mergeCell ref="W283:AH283"/>
    <mergeCell ref="I284:X284"/>
    <mergeCell ref="AE284:AU284"/>
    <mergeCell ref="O285:P285"/>
    <mergeCell ref="W285:X285"/>
    <mergeCell ref="AI285:AJ285"/>
    <mergeCell ref="I280:U280"/>
    <mergeCell ref="J279:R279"/>
    <mergeCell ref="T279:AU279"/>
    <mergeCell ref="O289:Z289"/>
    <mergeCell ref="AA289:AC289"/>
    <mergeCell ref="AD289:AF289"/>
    <mergeCell ref="AG289:AI289"/>
    <mergeCell ref="AJ289:AL289"/>
    <mergeCell ref="AM289:AO289"/>
    <mergeCell ref="AP289:AR289"/>
    <mergeCell ref="O290:Z290"/>
    <mergeCell ref="AA290:AC290"/>
    <mergeCell ref="AD290:AF290"/>
    <mergeCell ref="AG290:AI290"/>
    <mergeCell ref="AJ290:AL290"/>
    <mergeCell ref="AM290:AO290"/>
    <mergeCell ref="AP290:AR290"/>
    <mergeCell ref="O291:Z291"/>
    <mergeCell ref="AA291:AC291"/>
    <mergeCell ref="AD291:AF291"/>
    <mergeCell ref="AG291:AI291"/>
    <mergeCell ref="AJ291:AL291"/>
    <mergeCell ref="AM291:AO291"/>
    <mergeCell ref="AP291:AR291"/>
    <mergeCell ref="O292:Z292"/>
    <mergeCell ref="AA292:AC292"/>
    <mergeCell ref="AD292:AF292"/>
    <mergeCell ref="AG292:AI292"/>
    <mergeCell ref="AJ292:AL292"/>
    <mergeCell ref="AM292:AO292"/>
    <mergeCell ref="AP292:AR292"/>
    <mergeCell ref="O293:Z293"/>
    <mergeCell ref="AA293:AC293"/>
    <mergeCell ref="AD293:AF293"/>
    <mergeCell ref="AG293:AI293"/>
    <mergeCell ref="AJ293:AL293"/>
    <mergeCell ref="AM293:AO293"/>
    <mergeCell ref="AP293:AR293"/>
    <mergeCell ref="AM296:AO296"/>
    <mergeCell ref="O297:Z297"/>
    <mergeCell ref="AA297:AC297"/>
    <mergeCell ref="AD297:AF297"/>
    <mergeCell ref="AG297:AI297"/>
    <mergeCell ref="AJ297:AL297"/>
    <mergeCell ref="AM297:AO297"/>
    <mergeCell ref="AP297:AR297"/>
    <mergeCell ref="AD295:AF295"/>
    <mergeCell ref="AJ295:AL295"/>
    <mergeCell ref="AM295:AO295"/>
    <mergeCell ref="AD296:AF296"/>
    <mergeCell ref="AJ296:AL296"/>
    <mergeCell ref="AJ301:AL301"/>
    <mergeCell ref="AM301:AO301"/>
    <mergeCell ref="AP301:AR301"/>
    <mergeCell ref="O302:Z302"/>
    <mergeCell ref="AA302:AC302"/>
    <mergeCell ref="AD302:AF302"/>
    <mergeCell ref="AG302:AI302"/>
    <mergeCell ref="AJ302:AL302"/>
    <mergeCell ref="AM302:AO302"/>
    <mergeCell ref="AP302:AR302"/>
    <mergeCell ref="O303:Z303"/>
    <mergeCell ref="AA303:AC303"/>
    <mergeCell ref="AD303:AF303"/>
    <mergeCell ref="AG303:AI303"/>
    <mergeCell ref="AJ303:AL303"/>
    <mergeCell ref="AM303:AO303"/>
    <mergeCell ref="AP303:AR303"/>
    <mergeCell ref="O301:Z301"/>
    <mergeCell ref="AA301:AC301"/>
    <mergeCell ref="AD301:AF301"/>
    <mergeCell ref="AG301:AI301"/>
    <mergeCell ref="O304:Z304"/>
    <mergeCell ref="AA304:AC304"/>
    <mergeCell ref="AD304:AF304"/>
    <mergeCell ref="AG304:AI304"/>
    <mergeCell ref="AJ304:AL304"/>
    <mergeCell ref="AM304:AO304"/>
    <mergeCell ref="AP304:AR304"/>
    <mergeCell ref="O305:Z305"/>
    <mergeCell ref="AA305:AC305"/>
    <mergeCell ref="AD305:AF305"/>
    <mergeCell ref="AG305:AI305"/>
    <mergeCell ref="AJ305:AL305"/>
    <mergeCell ref="AM305:AO305"/>
    <mergeCell ref="AP305:AR305"/>
    <mergeCell ref="AD306:AF306"/>
    <mergeCell ref="AJ306:AL306"/>
    <mergeCell ref="AM306:AO306"/>
    <mergeCell ref="AD307:AF307"/>
    <mergeCell ref="AJ307:AL307"/>
    <mergeCell ref="AM307:AO307"/>
    <mergeCell ref="O308:Z308"/>
    <mergeCell ref="AA308:AC308"/>
    <mergeCell ref="AD308:AF308"/>
    <mergeCell ref="AG308:AI308"/>
    <mergeCell ref="AJ308:AL308"/>
    <mergeCell ref="AM308:AO308"/>
    <mergeCell ref="AP308:AR308"/>
    <mergeCell ref="O309:Z309"/>
    <mergeCell ref="AA309:AC309"/>
    <mergeCell ref="AD309:AF309"/>
    <mergeCell ref="AG309:AI309"/>
    <mergeCell ref="AJ309:AL309"/>
    <mergeCell ref="AM309:AO309"/>
    <mergeCell ref="AP309:AR309"/>
    <mergeCell ref="AJ313:AL313"/>
    <mergeCell ref="AM313:AO313"/>
    <mergeCell ref="AP313:AR313"/>
    <mergeCell ref="AD315:AF315"/>
    <mergeCell ref="AG315:AI315"/>
    <mergeCell ref="AJ315:AL315"/>
    <mergeCell ref="AM315:AO315"/>
    <mergeCell ref="AP315:AR315"/>
    <mergeCell ref="O331:Z331"/>
    <mergeCell ref="AA331:AC331"/>
    <mergeCell ref="AD331:AF331"/>
    <mergeCell ref="AG331:AI331"/>
    <mergeCell ref="AJ331:AL331"/>
    <mergeCell ref="AM331:AO331"/>
    <mergeCell ref="AP331:AR331"/>
    <mergeCell ref="AA332:AC332"/>
    <mergeCell ref="AD332:AF332"/>
    <mergeCell ref="AJ332:AL332"/>
    <mergeCell ref="AM332:AO332"/>
    <mergeCell ref="AP332:AR332"/>
    <mergeCell ref="AJ327:AU327"/>
    <mergeCell ref="AR329:AS329"/>
    <mergeCell ref="W327:AH327"/>
    <mergeCell ref="I328:X328"/>
    <mergeCell ref="AE328:AU328"/>
    <mergeCell ref="V322:Z322"/>
    <mergeCell ref="I324:U324"/>
    <mergeCell ref="I329:N329"/>
    <mergeCell ref="S329:V329"/>
    <mergeCell ref="I326:O326"/>
    <mergeCell ref="J327:U327"/>
    <mergeCell ref="O329:P329"/>
    <mergeCell ref="O334:Z334"/>
    <mergeCell ref="AA334:AC334"/>
    <mergeCell ref="AD334:AF334"/>
    <mergeCell ref="AG334:AI334"/>
    <mergeCell ref="AJ334:AL334"/>
    <mergeCell ref="AM334:AO334"/>
    <mergeCell ref="AP334:AR334"/>
    <mergeCell ref="O335:Z335"/>
    <mergeCell ref="AA335:AC335"/>
    <mergeCell ref="AD335:AF335"/>
    <mergeCell ref="AG335:AI335"/>
    <mergeCell ref="AJ335:AL335"/>
    <mergeCell ref="AM335:AO335"/>
    <mergeCell ref="AP335:AR335"/>
    <mergeCell ref="AM337:AO337"/>
    <mergeCell ref="AP337:AR337"/>
    <mergeCell ref="O338:Z338"/>
    <mergeCell ref="AA338:AC338"/>
    <mergeCell ref="AD338:AF338"/>
    <mergeCell ref="AG338:AI338"/>
    <mergeCell ref="AJ338:AL338"/>
    <mergeCell ref="AM338:AO338"/>
    <mergeCell ref="AP338:AR338"/>
    <mergeCell ref="AD339:AF339"/>
    <mergeCell ref="AJ339:AL339"/>
    <mergeCell ref="AM339:AO339"/>
    <mergeCell ref="AD340:AF340"/>
    <mergeCell ref="AJ340:AL340"/>
    <mergeCell ref="AM340:AO340"/>
    <mergeCell ref="O341:Z341"/>
    <mergeCell ref="AA341:AC341"/>
    <mergeCell ref="AD341:AF341"/>
    <mergeCell ref="AG341:AI341"/>
    <mergeCell ref="AJ341:AL341"/>
    <mergeCell ref="AM341:AO341"/>
    <mergeCell ref="AP341:AR341"/>
    <mergeCell ref="AM343:AO343"/>
    <mergeCell ref="AP343:AR343"/>
    <mergeCell ref="O344:Z344"/>
    <mergeCell ref="AA344:AC344"/>
    <mergeCell ref="AD344:AF344"/>
    <mergeCell ref="AG344:AI344"/>
    <mergeCell ref="AJ344:AL344"/>
    <mergeCell ref="AM344:AO344"/>
    <mergeCell ref="AP344:AR344"/>
    <mergeCell ref="O345:Z345"/>
    <mergeCell ref="AA345:AC345"/>
    <mergeCell ref="AD345:AF345"/>
    <mergeCell ref="AG345:AI345"/>
    <mergeCell ref="AJ345:AL345"/>
    <mergeCell ref="AM345:AO345"/>
    <mergeCell ref="AP345:AR345"/>
    <mergeCell ref="O346:Z346"/>
    <mergeCell ref="AA346:AC346"/>
    <mergeCell ref="AD346:AF346"/>
    <mergeCell ref="AG346:AI346"/>
    <mergeCell ref="AJ346:AL346"/>
    <mergeCell ref="AM346:AO346"/>
    <mergeCell ref="AP346:AR346"/>
    <mergeCell ref="O343:Z343"/>
    <mergeCell ref="AA343:AC343"/>
    <mergeCell ref="AD343:AF343"/>
    <mergeCell ref="AG343:AI343"/>
    <mergeCell ref="AJ343:AL343"/>
    <mergeCell ref="AM350:AO350"/>
    <mergeCell ref="AD351:AF351"/>
    <mergeCell ref="AJ351:AL351"/>
    <mergeCell ref="AM351:AO351"/>
    <mergeCell ref="O352:Z352"/>
    <mergeCell ref="AA352:AC352"/>
    <mergeCell ref="AD352:AF352"/>
    <mergeCell ref="AG352:AI352"/>
    <mergeCell ref="AJ352:AL352"/>
    <mergeCell ref="AM352:AO352"/>
    <mergeCell ref="AP352:AR352"/>
    <mergeCell ref="O353:Z353"/>
    <mergeCell ref="AA353:AC353"/>
    <mergeCell ref="AD353:AF353"/>
    <mergeCell ref="AG353:AI353"/>
    <mergeCell ref="AJ353:AL353"/>
    <mergeCell ref="AM353:AO353"/>
    <mergeCell ref="AP353:AR353"/>
    <mergeCell ref="AD350:AF350"/>
    <mergeCell ref="AJ350:AL350"/>
    <mergeCell ref="O354:Z354"/>
    <mergeCell ref="AA354:AC354"/>
    <mergeCell ref="AD354:AF354"/>
    <mergeCell ref="AG354:AI354"/>
    <mergeCell ref="AJ354:AL354"/>
    <mergeCell ref="AM354:AO354"/>
    <mergeCell ref="AP354:AR354"/>
    <mergeCell ref="O355:Z355"/>
    <mergeCell ref="AA355:AC355"/>
    <mergeCell ref="AD355:AF355"/>
    <mergeCell ref="AG355:AI355"/>
    <mergeCell ref="AJ355:AL355"/>
    <mergeCell ref="AM355:AO355"/>
    <mergeCell ref="AP355:AR355"/>
    <mergeCell ref="O356:Z356"/>
    <mergeCell ref="AA356:AC356"/>
    <mergeCell ref="AD356:AF356"/>
    <mergeCell ref="AG356:AI356"/>
    <mergeCell ref="AJ356:AL356"/>
    <mergeCell ref="AM356:AO356"/>
    <mergeCell ref="AP356:AR356"/>
    <mergeCell ref="O357:Z357"/>
    <mergeCell ref="AA357:AC357"/>
    <mergeCell ref="AD357:AF357"/>
    <mergeCell ref="AG357:AI357"/>
    <mergeCell ref="AJ357:AL357"/>
    <mergeCell ref="AM357:AO357"/>
    <mergeCell ref="AP357:AR357"/>
    <mergeCell ref="O358:Z358"/>
    <mergeCell ref="AA358:AC358"/>
    <mergeCell ref="AD358:AF358"/>
    <mergeCell ref="AG358:AI358"/>
    <mergeCell ref="AJ358:AL358"/>
    <mergeCell ref="AM358:AO358"/>
    <mergeCell ref="AP358:AR358"/>
    <mergeCell ref="O359:Z359"/>
    <mergeCell ref="AA359:AC359"/>
    <mergeCell ref="AD359:AF359"/>
    <mergeCell ref="AG359:AI359"/>
    <mergeCell ref="AJ359:AL359"/>
    <mergeCell ref="AM359:AO359"/>
    <mergeCell ref="AP359:AR359"/>
    <mergeCell ref="AA375:AC375"/>
    <mergeCell ref="AD375:AF375"/>
    <mergeCell ref="AG375:AI375"/>
    <mergeCell ref="AJ375:AL375"/>
    <mergeCell ref="AM375:AO375"/>
    <mergeCell ref="AP375:AR375"/>
    <mergeCell ref="AA376:AC376"/>
    <mergeCell ref="AD376:AF376"/>
    <mergeCell ref="AJ376:AL376"/>
    <mergeCell ref="AM376:AO376"/>
    <mergeCell ref="AP376:AR376"/>
    <mergeCell ref="O377:Z377"/>
    <mergeCell ref="AA377:AC377"/>
    <mergeCell ref="AD377:AF377"/>
    <mergeCell ref="AG377:AI377"/>
    <mergeCell ref="AJ377:AL377"/>
    <mergeCell ref="AM377:AO377"/>
    <mergeCell ref="AP377:AR377"/>
    <mergeCell ref="AD379:AF379"/>
    <mergeCell ref="AG379:AI379"/>
    <mergeCell ref="AJ379:AL379"/>
    <mergeCell ref="AM379:AO379"/>
    <mergeCell ref="AP379:AR379"/>
    <mergeCell ref="O380:Z380"/>
    <mergeCell ref="AA380:AC380"/>
    <mergeCell ref="AD380:AF380"/>
    <mergeCell ref="AG380:AI380"/>
    <mergeCell ref="AJ380:AL380"/>
    <mergeCell ref="AM380:AO380"/>
    <mergeCell ref="AP380:AR380"/>
    <mergeCell ref="O381:Z381"/>
    <mergeCell ref="AA381:AC381"/>
    <mergeCell ref="AD381:AF381"/>
    <mergeCell ref="AG381:AI381"/>
    <mergeCell ref="AJ381:AL381"/>
    <mergeCell ref="AM381:AO381"/>
    <mergeCell ref="AP381:AR381"/>
    <mergeCell ref="AG385:AI385"/>
    <mergeCell ref="AJ385:AL385"/>
    <mergeCell ref="AM385:AO385"/>
    <mergeCell ref="AP385:AR385"/>
    <mergeCell ref="O386:Z386"/>
    <mergeCell ref="AA386:AC386"/>
    <mergeCell ref="AD386:AF386"/>
    <mergeCell ref="AG386:AI386"/>
    <mergeCell ref="AJ386:AL386"/>
    <mergeCell ref="AM386:AO386"/>
    <mergeCell ref="AP386:AR386"/>
    <mergeCell ref="O387:Z387"/>
    <mergeCell ref="AA387:AC387"/>
    <mergeCell ref="AD387:AF387"/>
    <mergeCell ref="AG387:AI387"/>
    <mergeCell ref="AJ387:AL387"/>
    <mergeCell ref="AM387:AO387"/>
    <mergeCell ref="AP387:AR387"/>
    <mergeCell ref="O388:Z388"/>
    <mergeCell ref="AA388:AC388"/>
    <mergeCell ref="AD388:AF388"/>
    <mergeCell ref="AG388:AI388"/>
    <mergeCell ref="AJ388:AL388"/>
    <mergeCell ref="AM388:AO388"/>
    <mergeCell ref="AP388:AR388"/>
    <mergeCell ref="O389:Z389"/>
    <mergeCell ref="AA389:AC389"/>
    <mergeCell ref="AD389:AF389"/>
    <mergeCell ref="AG389:AI389"/>
    <mergeCell ref="AJ389:AL389"/>
    <mergeCell ref="AM389:AO389"/>
    <mergeCell ref="AP389:AR389"/>
    <mergeCell ref="AM392:AO392"/>
    <mergeCell ref="AP392:AR392"/>
    <mergeCell ref="O393:Z393"/>
    <mergeCell ref="AA393:AC393"/>
    <mergeCell ref="AD393:AF393"/>
    <mergeCell ref="AG393:AI393"/>
    <mergeCell ref="AJ393:AL393"/>
    <mergeCell ref="AM393:AO393"/>
    <mergeCell ref="AP393:AR393"/>
    <mergeCell ref="AA391:AC391"/>
    <mergeCell ref="AD391:AF391"/>
    <mergeCell ref="AG391:AI391"/>
    <mergeCell ref="AJ391:AL391"/>
    <mergeCell ref="AM391:AO391"/>
    <mergeCell ref="AP391:AR391"/>
    <mergeCell ref="O392:Z392"/>
    <mergeCell ref="AA392:AC392"/>
    <mergeCell ref="AD392:AF392"/>
    <mergeCell ref="AP398:AR398"/>
    <mergeCell ref="O399:Z399"/>
    <mergeCell ref="AA399:AC399"/>
    <mergeCell ref="AD399:AF399"/>
    <mergeCell ref="AG399:AI399"/>
    <mergeCell ref="AJ399:AL399"/>
    <mergeCell ref="AM399:AO399"/>
    <mergeCell ref="AP399:AR399"/>
    <mergeCell ref="O400:Z400"/>
    <mergeCell ref="AA400:AC400"/>
    <mergeCell ref="AD400:AF400"/>
    <mergeCell ref="AG400:AI400"/>
    <mergeCell ref="AJ400:AL400"/>
    <mergeCell ref="AM400:AO400"/>
    <mergeCell ref="AP400:AR400"/>
    <mergeCell ref="O401:Z401"/>
    <mergeCell ref="AA401:AC401"/>
    <mergeCell ref="AD401:AF401"/>
    <mergeCell ref="AG401:AI401"/>
    <mergeCell ref="AJ401:AL401"/>
    <mergeCell ref="AM401:AO401"/>
    <mergeCell ref="AP401:AR401"/>
    <mergeCell ref="O398:Z398"/>
    <mergeCell ref="AA398:AC398"/>
    <mergeCell ref="AD398:AF398"/>
    <mergeCell ref="AG398:AI398"/>
    <mergeCell ref="AJ398:AL398"/>
    <mergeCell ref="AM398:AO398"/>
    <mergeCell ref="O402:Z402"/>
    <mergeCell ref="AA402:AC402"/>
    <mergeCell ref="AD402:AF402"/>
    <mergeCell ref="AG402:AI402"/>
    <mergeCell ref="AJ402:AL402"/>
    <mergeCell ref="AM402:AO402"/>
    <mergeCell ref="AP402:AR402"/>
    <mergeCell ref="O403:Z403"/>
    <mergeCell ref="AA403:AC403"/>
    <mergeCell ref="AD403:AF403"/>
    <mergeCell ref="AG403:AI403"/>
    <mergeCell ref="AJ403:AL403"/>
    <mergeCell ref="AM403:AO403"/>
    <mergeCell ref="AP403:AR403"/>
    <mergeCell ref="O419:Z419"/>
    <mergeCell ref="AA419:AC419"/>
    <mergeCell ref="AD419:AF419"/>
    <mergeCell ref="AG419:AI419"/>
    <mergeCell ref="AJ419:AL419"/>
    <mergeCell ref="AM419:AO419"/>
    <mergeCell ref="AP419:AR419"/>
    <mergeCell ref="I412:U412"/>
    <mergeCell ref="I417:N417"/>
    <mergeCell ref="V412:X412"/>
    <mergeCell ref="Y412:AB412"/>
    <mergeCell ref="V410:Z410"/>
    <mergeCell ref="C402:N402"/>
    <mergeCell ref="AD421:AF421"/>
    <mergeCell ref="AG421:AI421"/>
    <mergeCell ref="AJ421:AL421"/>
    <mergeCell ref="AM421:AO421"/>
    <mergeCell ref="AP421:AR421"/>
    <mergeCell ref="O422:Z422"/>
    <mergeCell ref="AA422:AC422"/>
    <mergeCell ref="AD422:AF422"/>
    <mergeCell ref="AG422:AI422"/>
    <mergeCell ref="AJ422:AL422"/>
    <mergeCell ref="AM422:AO422"/>
    <mergeCell ref="AP422:AR422"/>
    <mergeCell ref="O423:Z423"/>
    <mergeCell ref="AA423:AC423"/>
    <mergeCell ref="AD423:AF423"/>
    <mergeCell ref="AG423:AI423"/>
    <mergeCell ref="AJ423:AL423"/>
    <mergeCell ref="AM423:AO423"/>
    <mergeCell ref="AP423:AR423"/>
    <mergeCell ref="AP425:AR425"/>
    <mergeCell ref="O426:Z426"/>
    <mergeCell ref="AA426:AC426"/>
    <mergeCell ref="AD426:AF426"/>
    <mergeCell ref="AG426:AI426"/>
    <mergeCell ref="AJ426:AL426"/>
    <mergeCell ref="AM426:AO426"/>
    <mergeCell ref="AP426:AR426"/>
    <mergeCell ref="AD427:AF427"/>
    <mergeCell ref="AJ427:AL427"/>
    <mergeCell ref="AM427:AO427"/>
    <mergeCell ref="AD428:AF428"/>
    <mergeCell ref="AJ428:AL428"/>
    <mergeCell ref="AM428:AO428"/>
    <mergeCell ref="O429:Z429"/>
    <mergeCell ref="AA429:AC429"/>
    <mergeCell ref="AD429:AF429"/>
    <mergeCell ref="AG429:AI429"/>
    <mergeCell ref="AJ429:AL429"/>
    <mergeCell ref="AM429:AO429"/>
    <mergeCell ref="AP429:AR429"/>
    <mergeCell ref="AA425:AC425"/>
    <mergeCell ref="AD425:AF425"/>
    <mergeCell ref="AG425:AI425"/>
    <mergeCell ref="AJ425:AL425"/>
    <mergeCell ref="AM425:AO425"/>
    <mergeCell ref="AA435:AC435"/>
    <mergeCell ref="AD435:AF435"/>
    <mergeCell ref="AG435:AI435"/>
    <mergeCell ref="AJ435:AL435"/>
    <mergeCell ref="AM435:AO435"/>
    <mergeCell ref="AP435:AR435"/>
    <mergeCell ref="O437:Z437"/>
    <mergeCell ref="AA437:AC437"/>
    <mergeCell ref="AD437:AF437"/>
    <mergeCell ref="AG437:AI437"/>
    <mergeCell ref="AJ437:AL437"/>
    <mergeCell ref="AM437:AO437"/>
    <mergeCell ref="AP437:AR437"/>
    <mergeCell ref="AD438:AF438"/>
    <mergeCell ref="AJ438:AL438"/>
    <mergeCell ref="AM445:AO445"/>
    <mergeCell ref="AP445:AR445"/>
    <mergeCell ref="AM438:AO438"/>
    <mergeCell ref="AD439:AF439"/>
    <mergeCell ref="AJ439:AL439"/>
    <mergeCell ref="AM439:AO439"/>
    <mergeCell ref="O440:Z440"/>
    <mergeCell ref="O443:Z443"/>
    <mergeCell ref="AA443:AC443"/>
    <mergeCell ref="AD443:AF443"/>
    <mergeCell ref="AG443:AI443"/>
    <mergeCell ref="AJ443:AL443"/>
    <mergeCell ref="AM443:AO443"/>
    <mergeCell ref="AP443:AR443"/>
    <mergeCell ref="O444:Z444"/>
    <mergeCell ref="AA444:AC444"/>
    <mergeCell ref="AD444:AF444"/>
    <mergeCell ref="O446:Z446"/>
    <mergeCell ref="AA446:AC446"/>
    <mergeCell ref="AD446:AF446"/>
    <mergeCell ref="AG446:AI446"/>
    <mergeCell ref="AJ446:AL446"/>
    <mergeCell ref="AM446:AO446"/>
    <mergeCell ref="AP446:AR446"/>
    <mergeCell ref="O447:Z447"/>
    <mergeCell ref="AA447:AC447"/>
    <mergeCell ref="AD447:AF447"/>
    <mergeCell ref="AG447:AI447"/>
    <mergeCell ref="AJ447:AL447"/>
    <mergeCell ref="AM447:AO447"/>
    <mergeCell ref="AP447:AR447"/>
    <mergeCell ref="AA440:AC440"/>
    <mergeCell ref="AD440:AF440"/>
    <mergeCell ref="AG440:AI440"/>
    <mergeCell ref="AJ440:AL440"/>
    <mergeCell ref="AM440:AO440"/>
    <mergeCell ref="AP440:AR440"/>
    <mergeCell ref="O441:Z441"/>
    <mergeCell ref="AA441:AC441"/>
    <mergeCell ref="AD441:AF441"/>
    <mergeCell ref="AG441:AI441"/>
    <mergeCell ref="AJ441:AL441"/>
    <mergeCell ref="AM441:AO441"/>
    <mergeCell ref="AP441:AR441"/>
    <mergeCell ref="O442:Z442"/>
    <mergeCell ref="AA442:AC442"/>
    <mergeCell ref="AD442:AF442"/>
    <mergeCell ref="AG444:AI444"/>
    <mergeCell ref="AJ444:AL444"/>
  </mergeCells>
  <phoneticPr fontId="0" type="noConversion"/>
  <conditionalFormatting sqref="B64:AR69 B72:AR80 B83:AR90 I53:I54 I57 I59 J56 J58 O60 P56 S54 V55 W56 W58 W60 AA53 AC56 AE59 AI60 AJ56 AJ58 AP55:AP56 AR60">
    <cfRule type="expression" dxfId="90" priority="15">
      <formula>Anzahl_Gebaeude&gt;1</formula>
    </cfRule>
  </conditionalFormatting>
  <conditionalFormatting sqref="B109:AR114 B117:AR125 B128:AR135 I98:I99 I102 I104 J101 J103 O105 P101 S99 V100 W101 W103 W105 AA98 AC101 AE104 AI105 AJ101 AJ103 AP100:AP101 AR105">
    <cfRule type="expression" dxfId="89" priority="16">
      <formula>Anzahl_Gebaeude&gt;2</formula>
    </cfRule>
  </conditionalFormatting>
  <conditionalFormatting sqref="B154:AR159 B162:AR170 B173:AR180 I143:I144 I147 I149 J146 J148 O150 P146 S144 V145 W146 W148 W150 AA143 AC146 AE149 AI150 AJ146 AJ148 AP145:AP146 AR150">
    <cfRule type="expression" dxfId="88" priority="13">
      <formula>Anzahl_Gebaeude&gt;3</formula>
    </cfRule>
  </conditionalFormatting>
  <conditionalFormatting sqref="B199:AR204 B207:AR215 B218:AR225 I188:I189 I192 I194 J191 J193 O195 P191 S189 V190 W191 W193 W195 AA188 AC191 AE194 AI195 AJ191 AJ193 AP190:AP191 AR195">
    <cfRule type="expression" dxfId="87" priority="11">
      <formula>Anzahl_Gebaeude&gt;4</formula>
    </cfRule>
  </conditionalFormatting>
  <conditionalFormatting sqref="B244:AR249 B252:AR260 B263:AR270 I233:I234 I237 I239 J236 J238 O240 P236 S234 V235 W236 W238 W240 AA233 AC236 AE239 AI240 AJ236 AJ238 AP235:AP236 AR240">
    <cfRule type="expression" dxfId="86" priority="9">
      <formula>Anzahl_Gebaeude&gt;5</formula>
    </cfRule>
  </conditionalFormatting>
  <conditionalFormatting sqref="B289:AR294 B297:AR305 B308:AR315 I278:I279 I282 I284 J281 J283 O285 P281 S279 V280 W281 W283 W285 AA278 AC281 AE284 AI285 AJ281 AJ283 AP280:AP281 AR285">
    <cfRule type="expression" dxfId="85" priority="7">
      <formula>Anzahl_Gebaeude&gt;6</formula>
    </cfRule>
  </conditionalFormatting>
  <conditionalFormatting sqref="B64:AU69 B72:AU80 B83:AU90 I53:I54 I57 I59 J56 J58 O60 P56 S54 V55 W56 W58 W60 AA53 AC56 AE59 AI60 AJ56 AJ58 AP55:AP56 AR60">
    <cfRule type="expression" dxfId="84" priority="1">
      <formula>Anzahl_Gebaeude&lt;2</formula>
    </cfRule>
  </conditionalFormatting>
  <conditionalFormatting sqref="B109:AU114 B117:AU125 B128:AU135 I98:I99 I102 I104 J101 J103 O105 P101 S99 V100 W101 W103 W105 AA98 AC101 AE104 AI105 AJ101 AJ103 AP100:AP101 AR105">
    <cfRule type="expression" dxfId="83" priority="2">
      <formula>Anzahl_Gebaeude&lt;3</formula>
    </cfRule>
  </conditionalFormatting>
  <conditionalFormatting sqref="B154:AU159 B162:AU170 B173:AU180 I143:I144 I147 I149 J146 J148 O150 P146 S144 V145 W146 W148 W150 AA143 AC146 AE149 AI150 AJ146 AJ148 AP145:AP146 AR150">
    <cfRule type="expression" dxfId="82" priority="3">
      <formula>Anzahl_Gebaeude&lt;4</formula>
    </cfRule>
  </conditionalFormatting>
  <conditionalFormatting sqref="B199:AU204 B207:AU215 B218:AU225 I188:I189 I192 I194 J191 J193 O195 P191 S189 V190 W191 W193 W195 AA188 AC191 AE194 AI195 AJ191 AJ193 AP190:AP191 AR195">
    <cfRule type="expression" dxfId="81" priority="4">
      <formula>Anzahl_Gebaeude&lt;5</formula>
    </cfRule>
  </conditionalFormatting>
  <conditionalFormatting sqref="B244:AU249 B252:AU260 B263:AU270 I233:I234 I237 I239 J236 J238 O240 P236 S234 V235 W236 W238 W240 AA233 AC236 AE239 AI240 AJ236 AJ238 AP235:AP236 AR240">
    <cfRule type="expression" dxfId="80" priority="5">
      <formula>Anzahl_Gebaeude&lt;6</formula>
    </cfRule>
  </conditionalFormatting>
  <conditionalFormatting sqref="B289:AU294 B297:AU305 B308:AU315 I278:I279 I282 I284 J281 J283 O285 P281 S279 V280 W281 W283 W285 AA278 AC281 AE284 AI285 AJ281 AJ283 AP280:AP281 AR285">
    <cfRule type="expression" dxfId="79" priority="6">
      <formula>Anzahl_Gebaeude&lt;7</formula>
    </cfRule>
  </conditionalFormatting>
  <conditionalFormatting sqref="AS64:AU69 AS72:AU80 AS83:AU90">
    <cfRule type="expression" dxfId="78" priority="17">
      <formula>Anzahl_Gebaeude&gt;1</formula>
    </cfRule>
  </conditionalFormatting>
  <conditionalFormatting sqref="AS109:AU114 AS117:AU125 AS128:AU135">
    <cfRule type="expression" dxfId="77" priority="14">
      <formula>Anzahl_Gebaeude&gt;2</formula>
    </cfRule>
  </conditionalFormatting>
  <conditionalFormatting sqref="AS154:AU159 AS162:AU170 AS173:AU180">
    <cfRule type="expression" dxfId="76" priority="12">
      <formula>Anzahl_Gebaeude&gt;3</formula>
    </cfRule>
  </conditionalFormatting>
  <conditionalFormatting sqref="AS199:AU204 AS207:AU215 AS218:AU225">
    <cfRule type="expression" dxfId="75" priority="10">
      <formula>Anzahl_Gebaeude&gt;4</formula>
    </cfRule>
  </conditionalFormatting>
  <conditionalFormatting sqref="AS244:AU249 AS252:AU260 AS263:AU270">
    <cfRule type="expression" dxfId="74" priority="8">
      <formula>Anzahl_Gebaeude&gt;5</formula>
    </cfRule>
  </conditionalFormatting>
  <dataValidations disablePrompts="1" count="7">
    <dataValidation type="list" allowBlank="1" showInputMessage="1" showErrorMessage="1" sqref="AM19:AO24 AM27:AO35 AM38:AO46 AM199:AO204 AM207:AO215 AM173:AO181 AM244:AO249 AM252:AO260 AM218:AO226 AM289:AO294 AM297:AO305 AM308:AO315 AM333:AO338 AM341:AO349 AM352:AO359 AM377:AO382 AM385:AO393 AM396:AO403 AM64:AO69 AM72:AO80 AM440:AO447 AM109:AO114 AM117:AO125 AM154:AO159 AM162:AO170 AM128:AO136 AM421:AO426 AM429:AO437 AM263:AO271 AM83:AO91" xr:uid="{00000000-0002-0000-0700-000000000000}">
      <formula1>DD_Zustand</formula1>
    </dataValidation>
    <dataValidation type="list" allowBlank="1" showInputMessage="1" showErrorMessage="1" sqref="AG19:AI24 AG27:AI35 AG38:AI46 AP289:AR294 AP297:AR305 AP308:AR315 AP333:AR338 AP341:AR349 AP352:AR359 AP19:AR24 AP27:AR35 AP38:AR46 AP64:AR69 AP72:AR80 AP109:AR114 AP117:AR125 AG128:AI136 AP154:AR159 AP162:AR170 AG173:AI181 AP199:AR204 AP207:AR215 AG218:AI226 AP244:AR249 AP252:AR260 AG263:AI271 AP377:AR382 AP385:AR393 AP396:AR403 AG64:AI69 AG72:AI80 AP440:AR447 AG109:AI114 AG117:AI125 AG154:AI159 AG162:AI170 AP128:AR136 AG199:AI204 AG207:AI215 AP173:AR181 AG244:AI249 AG252:AI260 AP218:AR226 AG289:AI294 AG297:AI305 AG308:AI315 AG333:AI338 AG341:AI349 AG352:AI359 AG377:AI382 AG385:AI393 AG396:AI403 AG421:AI426 AG429:AI437 AG440:AI447 AP421:AR426 AP429:AR437 AP263:AR271 AP83:AR91 AG83:AI91" xr:uid="{00000000-0002-0000-0700-000001000000}">
      <formula1>DD_janein</formula1>
    </dataValidation>
    <dataValidation allowBlank="1" showInputMessage="1" showErrorMessage="1" promptTitle="test" prompt="test" sqref="AK415:AU415 X415:AH415 K415:U415 K371:U371 AX371 AK327:AU327 X327:AH327 K327:U327 AX327 AK413:AO413 X413:AB413 AX58 AX283 AK371:AU371 AX415 AX148 AX238 AX13 AX103 X371:AH371 AX193 M325:O325 X325:AB325 AK325:AO325 M369:O369 X369:AB369 AK369:AO369 M413:O413" xr:uid="{00000000-0002-0000-0700-000002000000}"/>
    <dataValidation allowBlank="1" showInputMessage="1" showErrorMessage="1" promptTitle="Beispiele für Nutzungsarten:" prompt="- Büro_x000a_- Produktion_x000a_- Lager_x000a_- Küche_x000a_- Restaurant_x000a_- Kühlraum_x000a_etc." sqref="W325 J413:L413 AJ413 AJ325 W369 W413 J369:L369 J325:L325 AJ369" xr:uid="{00000000-0002-0000-0700-000003000000}"/>
    <dataValidation allowBlank="1" showInputMessage="1" showErrorMessage="1" promptTitle="Sanierungen/Erweiterungen:" prompt="Bitte geben Sie das Jahr sowie die Art der Sanierung/Erweiterung an._x000a_Beispiele:_x000a_- 1990: Fensterersatz Produktion_x000a_- 2005: Erweiterung 1. Etage (Büro)" sqref="AJ327 J371 W371 AJ371 W415 J327 AJ415 J415 W327" xr:uid="{00000000-0002-0000-0700-000004000000}"/>
    <dataValidation allowBlank="1" showInputMessage="1" showErrorMessage="1" promptTitle="Esempi di tipo di utilizzo:" prompt="- Ufficio_x000a_- Produzione_x000a_- Magazzino_x000a_- Cucina_x000a_- Ristorante_x000a_- Locale frigorifero_x000a_ecc." sqref="J11:O11 W11:AB11 AJ11:AO11 J56:O56 W56:AB56 AJ56:AO56 J101:O101 W101:AB101 AJ101:AO101 J146:O146 W146:AB146 AJ146:AO146 J191:O191 W191:AB191 AJ191:AO191 J236:O236 W236:AB236 AJ236:AO236 J281:O281 W281:AB281 AJ281:AO281" xr:uid="{C608CA98-2618-4684-804A-A1CE0F48D6CF}"/>
    <dataValidation allowBlank="1" showInputMessage="1" showErrorMessage="1" promptTitle="Risanamenti/ampliamenti:" prompt="Indicare l’anno e il tipo di risanamento/ampliamento._x000a_Esempi:_x000a_- 1990: Sostituzione delle finestre Produzione_x000a_- 2005: Ampliamento 1° piano (Ufficio)_x000a_" sqref="J283:U283 W283:AH283 AJ283:AU283 J238:U238 W238:AH238 AJ238:AU238 J193:U193 W193:AH193 AJ193:AU193 J148:U148 W148:AH148 AJ148:AU148 J103:U103 W103:AH103 AJ103:AU103 AJ58:AU58 W58:AH58 J58:U58 J13:U13 W13:AH13 AJ13:AU13" xr:uid="{A9346BA5-727B-4813-A011-452825E3FE27}"/>
  </dataValidations>
  <printOptions horizontalCentered="1"/>
  <pageMargins left="0.47244094488188981" right="0.47244094488188981" top="0.39370078740157483" bottom="0.39370078740157483" header="0.51181102362204722" footer="0.27559055118110237"/>
  <pageSetup paperSize="9" scale="88" fitToHeight="0" orientation="landscape" horizontalDpi="300" verticalDpi="300" r:id="rId2"/>
  <headerFooter>
    <oddFooter>&amp;L&amp;8Analisi del consumo energetico ACE&amp;CTool ACE v1.11_i&amp;RConferenza dei servizi cantonali dell’energia (EnFK)</oddFooter>
  </headerFooter>
  <ignoredErrors>
    <ignoredError sqref="I11 V11 AI11 I13 V13 AI13 I56 V57:AI57 I58 I102:AU102 I147:AU147 I192:AI192 I237:AI237 I282:AI282 I326:AI326 I370:AI370 I414:AI414 V58 AI58 V56 AC56:AI56 I103 AI103 V103 I101 P101:V101 AC101:AI101 AP101:AU101 I148 V148 AI148 I146 AC146:AI146 P146:V146 AP146:AU146 I193 AI193 V193 I191 P191:V191 AC191:AI191 I238 AI238 V238 I236 P236:V236 AC236:AI236 I283 V283 AI283 I281 AC281:AI281 P281:V281 I327 K327:V327 X327:AI327 I325 X325:AI325 K325:V325 I371 X371:AI371 K371:V371 I369 K369:V369 X369:AI369 I415 K415:V415 X415:AI415 I413 K413:V413 X413:AI4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FormularC">
    <tabColor rgb="FFFFFF99"/>
    <pageSetUpPr fitToPage="1"/>
  </sheetPr>
  <dimension ref="B2:S51"/>
  <sheetViews>
    <sheetView showGridLines="0" showRowColHeaders="0" showRuler="0" zoomScaleNormal="100" zoomScalePageLayoutView="85" workbookViewId="0">
      <selection activeCell="E13" sqref="E13"/>
    </sheetView>
  </sheetViews>
  <sheetFormatPr baseColWidth="10" defaultColWidth="11.42578125" defaultRowHeight="15" customHeight="1" x14ac:dyDescent="0.2"/>
  <cols>
    <col min="1" max="1" width="5.7109375" style="9" customWidth="1"/>
    <col min="2" max="2" width="3.28515625" style="9" customWidth="1"/>
    <col min="3" max="3" width="33.5703125" style="9" customWidth="1"/>
    <col min="4" max="4" width="9" style="9" hidden="1" customWidth="1"/>
    <col min="5" max="5" width="12.42578125" style="9" bestFit="1" customWidth="1"/>
    <col min="6" max="6" width="11" style="9" customWidth="1"/>
    <col min="7" max="10" width="10.7109375" style="9" customWidth="1"/>
    <col min="11" max="11" width="6.7109375" style="9" hidden="1" customWidth="1"/>
    <col min="12" max="12" width="1.5703125" style="9" customWidth="1"/>
    <col min="13" max="13" width="11.5703125" style="9" customWidth="1"/>
    <col min="14" max="17" width="9.85546875" style="9" customWidth="1"/>
    <col min="18" max="18" width="2.28515625" style="9" customWidth="1"/>
    <col min="19" max="19" width="10.7109375" style="9" customWidth="1"/>
    <col min="20" max="16384" width="11.42578125" style="9"/>
  </cols>
  <sheetData>
    <row r="2" spans="2:19" ht="15" customHeight="1" x14ac:dyDescent="0.2">
      <c r="B2" s="48" t="str">
        <f>Sprachen!H217</f>
        <v>Formulario C</v>
      </c>
      <c r="P2" s="17"/>
      <c r="Q2" s="17"/>
      <c r="R2" s="18" t="str">
        <f>IF(Frontespizio!$G$13="","",Frontespizio!$G$13)</f>
        <v/>
      </c>
    </row>
    <row r="3" spans="2:19" ht="15" customHeight="1" x14ac:dyDescent="0.2">
      <c r="B3" s="48" t="str">
        <f>Sprachen!H218</f>
        <v>Indicazioni sul prelievo di energia finale</v>
      </c>
      <c r="E3" s="19"/>
      <c r="Q3" s="16"/>
      <c r="R3" s="18" t="str">
        <f>IF(Frontespizio!$G$26="","",Frontespizio!$G$26)</f>
        <v/>
      </c>
    </row>
    <row r="4" spans="2:19" ht="6" customHeight="1" x14ac:dyDescent="0.2">
      <c r="B4" s="10"/>
      <c r="C4" s="10"/>
      <c r="D4" s="10"/>
      <c r="E4" s="10"/>
      <c r="F4" s="10"/>
      <c r="G4" s="10"/>
      <c r="H4" s="10"/>
      <c r="I4" s="10"/>
      <c r="J4" s="10"/>
      <c r="K4" s="10"/>
      <c r="L4" s="10"/>
      <c r="M4" s="10"/>
      <c r="N4" s="10"/>
      <c r="O4" s="10"/>
      <c r="P4" s="10"/>
      <c r="Q4" s="10"/>
      <c r="R4" s="10"/>
    </row>
    <row r="5" spans="2:19" ht="10.5" customHeight="1" x14ac:dyDescent="0.2"/>
    <row r="6" spans="2:19" s="48" customFormat="1" ht="15" customHeight="1" x14ac:dyDescent="0.2">
      <c r="B6" s="48" t="str">
        <f>Sprachen!H219</f>
        <v>C.1 Indicazioni sul prelievo assoluto di energia finale</v>
      </c>
      <c r="C6" s="47"/>
      <c r="D6" s="47"/>
      <c r="E6" s="47"/>
      <c r="F6" s="47"/>
      <c r="G6" s="47"/>
      <c r="H6" s="47"/>
      <c r="I6" s="47"/>
      <c r="J6" s="47"/>
      <c r="K6" s="47"/>
      <c r="L6" s="47"/>
      <c r="M6" s="47"/>
      <c r="N6" s="47"/>
      <c r="O6" s="47"/>
      <c r="Q6" s="47"/>
      <c r="R6" s="47"/>
      <c r="S6" s="47"/>
    </row>
    <row r="7" spans="2:19" s="48" customFormat="1" ht="6" customHeight="1" x14ac:dyDescent="0.2">
      <c r="B7" s="3"/>
      <c r="C7" s="47"/>
      <c r="D7" s="47"/>
      <c r="E7" s="47"/>
      <c r="F7" s="47"/>
      <c r="G7" s="47"/>
      <c r="H7" s="47"/>
      <c r="I7" s="47"/>
      <c r="J7" s="47"/>
      <c r="K7" s="47"/>
      <c r="L7" s="47"/>
      <c r="M7" s="47"/>
      <c r="N7" s="47"/>
      <c r="O7" s="47"/>
      <c r="Q7" s="47"/>
      <c r="R7" s="47"/>
      <c r="S7" s="47"/>
    </row>
    <row r="8" spans="2:19" s="48" customFormat="1" ht="15" customHeight="1" x14ac:dyDescent="0.2">
      <c r="B8" s="906" t="str">
        <f>Sprachen!H220</f>
        <v>Anno civile concluso più recente:</v>
      </c>
      <c r="C8" s="907"/>
      <c r="D8" s="907"/>
      <c r="E8" s="907"/>
      <c r="F8" s="907"/>
      <c r="G8" s="907"/>
      <c r="H8" s="907"/>
      <c r="I8" s="908"/>
      <c r="J8" s="685">
        <f ca="1">Admin!B2</f>
        <v>2022</v>
      </c>
      <c r="K8" s="655" t="e">
        <f ca="1">Eingabemeldung(Sprachen!H259,Sprachen!H258,J8)</f>
        <v>#NAME?</v>
      </c>
      <c r="L8" s="47"/>
      <c r="M8" s="47"/>
      <c r="N8" s="47"/>
      <c r="O8" s="47"/>
      <c r="Q8" s="47"/>
      <c r="R8" s="47"/>
      <c r="S8" s="47"/>
    </row>
    <row r="9" spans="2:19" customFormat="1" ht="6" customHeight="1" x14ac:dyDescent="0.2"/>
    <row r="10" spans="2:19" s="47" customFormat="1" ht="15" customHeight="1" x14ac:dyDescent="0.2">
      <c r="B10" s="1211" t="str">
        <f ca="1">IF(akt_Jahr="",Sprachen!H252,"")</f>
        <v/>
      </c>
      <c r="C10" s="1212"/>
      <c r="D10" s="1209" t="str">
        <f>Sprachen!H53</f>
        <v>Fattori di ponderazione</v>
      </c>
      <c r="E10" s="1192" t="str">
        <f ca="1">CONCATENATE(Sprachen!H250," ",IF(akt_Jahr="",Sprachen!H251,akt_Jahr))</f>
        <v>Prezzo energia 2022</v>
      </c>
      <c r="F10" s="1217" t="str">
        <f>Sprachen!H255</f>
        <v>Prelievo di energia degli ultimi cinque anni</v>
      </c>
      <c r="G10" s="987"/>
      <c r="H10" s="987"/>
      <c r="I10" s="987"/>
      <c r="J10" s="1218"/>
      <c r="K10" s="101"/>
      <c r="L10" s="49"/>
      <c r="M10" s="18"/>
    </row>
    <row r="11" spans="2:19" s="47" customFormat="1" ht="15" customHeight="1" x14ac:dyDescent="0.2">
      <c r="B11" s="1213"/>
      <c r="C11" s="1214"/>
      <c r="D11" s="1210"/>
      <c r="E11" s="1193"/>
      <c r="F11" s="298">
        <f ca="1">IF(akt_Jahr="",Sprachen!H251,J11-4)</f>
        <v>2018</v>
      </c>
      <c r="G11" s="104">
        <f ca="1">IF(akt_Jahr="",Sprachen!H251,J11-3)</f>
        <v>2019</v>
      </c>
      <c r="H11" s="104">
        <f ca="1">IF(akt_Jahr="",Sprachen!H251,J11-2)</f>
        <v>2020</v>
      </c>
      <c r="I11" s="104">
        <f ca="1">IF(akt_Jahr="",Sprachen!H251,J11-1)</f>
        <v>2021</v>
      </c>
      <c r="J11" s="105">
        <f ca="1">IF(akt_Jahr="",Sprachen!H251,akt_Jahr)</f>
        <v>2022</v>
      </c>
      <c r="K11" s="102"/>
      <c r="L11" s="49"/>
      <c r="M11" s="18"/>
    </row>
    <row r="12" spans="2:19" s="47" customFormat="1" ht="15" customHeight="1" x14ac:dyDescent="0.2">
      <c r="B12" s="1215" t="str">
        <f>Sprachen!H221</f>
        <v>Energia termica ¹⁾:</v>
      </c>
      <c r="C12" s="1216" t="e">
        <f>Sprachen!#REF!</f>
        <v>#REF!</v>
      </c>
      <c r="D12" s="462"/>
      <c r="E12" s="135" t="s">
        <v>98</v>
      </c>
      <c r="F12" s="107" t="s">
        <v>99</v>
      </c>
      <c r="G12" s="108" t="s">
        <v>99</v>
      </c>
      <c r="H12" s="108" t="s">
        <v>99</v>
      </c>
      <c r="I12" s="108" t="s">
        <v>99</v>
      </c>
      <c r="J12" s="109" t="s">
        <v>99</v>
      </c>
      <c r="K12" s="49"/>
      <c r="L12" s="49"/>
      <c r="M12" s="18"/>
    </row>
    <row r="13" spans="2:19" s="47" customFormat="1" ht="15" customHeight="1" x14ac:dyDescent="0.2">
      <c r="B13" s="454" t="str">
        <f>Sprachen!H222</f>
        <v>O</v>
      </c>
      <c r="C13" s="450" t="str">
        <f>Sprachen!H243</f>
        <v>Olio combustile</v>
      </c>
      <c r="D13" s="675">
        <f>Admin!B64</f>
        <v>1</v>
      </c>
      <c r="E13" s="154"/>
      <c r="F13" s="170"/>
      <c r="G13" s="171"/>
      <c r="H13" s="110"/>
      <c r="I13" s="110"/>
      <c r="J13" s="111"/>
      <c r="K13" s="656"/>
      <c r="L13" s="49"/>
      <c r="M13" s="50"/>
    </row>
    <row r="14" spans="2:19" s="47" customFormat="1" ht="15" customHeight="1" x14ac:dyDescent="0.2">
      <c r="B14" s="455" t="str">
        <f>Sprachen!H223</f>
        <v>G</v>
      </c>
      <c r="C14" s="451" t="str">
        <f>Sprachen!H244</f>
        <v>Gas naturale</v>
      </c>
      <c r="D14" s="676">
        <f>Admin!B65</f>
        <v>1</v>
      </c>
      <c r="E14" s="155"/>
      <c r="F14" s="172"/>
      <c r="G14" s="173"/>
      <c r="H14" s="112"/>
      <c r="I14" s="112"/>
      <c r="J14" s="113"/>
      <c r="K14" s="656"/>
      <c r="M14" s="50"/>
    </row>
    <row r="15" spans="2:19" s="47" customFormat="1" ht="15" customHeight="1" x14ac:dyDescent="0.2">
      <c r="B15" s="455" t="str">
        <f>Sprachen!H224</f>
        <v>T</v>
      </c>
      <c r="C15" s="451" t="str">
        <f>Sprachen!H245</f>
        <v>Teleriscald./telerafresc.</v>
      </c>
      <c r="D15" s="676">
        <f>Admin!B66</f>
        <v>0.6</v>
      </c>
      <c r="E15" s="155"/>
      <c r="F15" s="172"/>
      <c r="G15" s="173"/>
      <c r="H15" s="112"/>
      <c r="I15" s="112"/>
      <c r="J15" s="113"/>
      <c r="K15" s="656"/>
      <c r="M15" s="50"/>
    </row>
    <row r="16" spans="2:19" s="47" customFormat="1" ht="15" customHeight="1" x14ac:dyDescent="0.2">
      <c r="B16" s="455" t="str">
        <f>Sprachen!H225</f>
        <v>L</v>
      </c>
      <c r="C16" s="451" t="str">
        <f>Sprachen!H246</f>
        <v>Legna, biomassa</v>
      </c>
      <c r="D16" s="676">
        <f>Admin!B67</f>
        <v>0.7</v>
      </c>
      <c r="E16" s="155"/>
      <c r="F16" s="172"/>
      <c r="G16" s="173"/>
      <c r="H16" s="112"/>
      <c r="I16" s="112"/>
      <c r="J16" s="113"/>
      <c r="K16" s="656"/>
      <c r="L16" s="51"/>
      <c r="M16" s="50"/>
    </row>
    <row r="17" spans="2:18" s="47" customFormat="1" ht="15" customHeight="1" x14ac:dyDescent="0.2">
      <c r="B17" s="62" t="str">
        <f>Sprachen!H226</f>
        <v>A</v>
      </c>
      <c r="C17" s="788"/>
      <c r="D17" s="677">
        <f>Admin!B68</f>
        <v>1</v>
      </c>
      <c r="E17" s="156"/>
      <c r="F17" s="174"/>
      <c r="G17" s="175"/>
      <c r="H17" s="114"/>
      <c r="I17" s="114"/>
      <c r="J17" s="115"/>
      <c r="K17" s="656"/>
      <c r="L17" s="51"/>
      <c r="M17" s="50"/>
    </row>
    <row r="18" spans="2:18" s="47" customFormat="1" ht="15" customHeight="1" x14ac:dyDescent="0.2">
      <c r="B18" s="906" t="str">
        <f>Sprachen!H227</f>
        <v>Totale energia termica</v>
      </c>
      <c r="C18" s="1158" t="e">
        <f>Sprachen!#REF!</f>
        <v>#REF!</v>
      </c>
      <c r="D18" s="218"/>
      <c r="E18" s="136"/>
      <c r="F18" s="116">
        <f>SUM(F13:F17)</f>
        <v>0</v>
      </c>
      <c r="G18" s="117">
        <f>SUM(G13:G17)</f>
        <v>0</v>
      </c>
      <c r="H18" s="117">
        <f>SUM(H13:H17)</f>
        <v>0</v>
      </c>
      <c r="I18" s="117">
        <f>SUM(I13:I17)</f>
        <v>0</v>
      </c>
      <c r="J18" s="118">
        <f>SUM(J13:J17)</f>
        <v>0</v>
      </c>
      <c r="K18" s="57"/>
      <c r="L18" s="51"/>
      <c r="M18" s="50"/>
    </row>
    <row r="19" spans="2:18" s="17" customFormat="1" ht="15" hidden="1" customHeight="1" x14ac:dyDescent="0.2">
      <c r="B19" s="265"/>
      <c r="C19" s="266" t="s">
        <v>307</v>
      </c>
      <c r="D19" s="266"/>
      <c r="E19" s="267" t="s">
        <v>131</v>
      </c>
      <c r="F19" s="268">
        <f>$E$13*F13+$E$14*F14+$E$15*F15+$E$16*F16+$E$17*F17</f>
        <v>0</v>
      </c>
      <c r="G19" s="268">
        <f t="shared" ref="G19:I19" si="0">$E$13*G13+$E$14*G14+$E$15*G15+$E$16*G16+$E$17*G17</f>
        <v>0</v>
      </c>
      <c r="H19" s="268">
        <f t="shared" si="0"/>
        <v>0</v>
      </c>
      <c r="I19" s="268">
        <f t="shared" si="0"/>
        <v>0</v>
      </c>
      <c r="J19" s="268">
        <f>$E$13*J13+$E$14*J14+$E$15*J15+$E$16*J16+$E$17*J17</f>
        <v>0</v>
      </c>
      <c r="K19" s="268"/>
      <c r="L19" s="265"/>
      <c r="M19" s="265"/>
      <c r="N19" s="265"/>
      <c r="O19" s="265"/>
      <c r="P19" s="265"/>
      <c r="Q19" s="265"/>
      <c r="R19" s="265"/>
    </row>
    <row r="20" spans="2:18" s="47" customFormat="1" ht="6" customHeight="1" x14ac:dyDescent="0.2">
      <c r="B20" s="93"/>
      <c r="C20" s="299" t="str">
        <f>Sprachen!H247</f>
        <v>Energia termica</v>
      </c>
      <c r="D20" s="673"/>
      <c r="E20" s="136"/>
      <c r="F20" s="116"/>
      <c r="G20" s="117"/>
      <c r="H20" s="117"/>
      <c r="I20" s="117"/>
      <c r="J20" s="118"/>
      <c r="K20" s="57"/>
      <c r="L20" s="51"/>
      <c r="M20" s="50"/>
    </row>
    <row r="21" spans="2:18" s="47" customFormat="1" ht="15" customHeight="1" x14ac:dyDescent="0.2">
      <c r="B21" s="537" t="str">
        <f>Sprachen!H228</f>
        <v>E</v>
      </c>
      <c r="C21" s="538" t="str">
        <f>Sprachen!H248</f>
        <v>Totale energia elettrica ¹⁾:</v>
      </c>
      <c r="D21" s="674">
        <f>Admin!B69</f>
        <v>2</v>
      </c>
      <c r="E21" s="157"/>
      <c r="F21" s="202"/>
      <c r="G21" s="203"/>
      <c r="H21" s="119"/>
      <c r="I21" s="119"/>
      <c r="J21" s="120"/>
      <c r="K21" s="657"/>
      <c r="L21" s="51"/>
      <c r="M21" s="50"/>
    </row>
    <row r="22" spans="2:18" customFormat="1" ht="15" hidden="1" customHeight="1" x14ac:dyDescent="0.2">
      <c r="B22" s="265"/>
      <c r="C22" s="266" t="s">
        <v>308</v>
      </c>
      <c r="D22" s="266"/>
      <c r="E22" s="267" t="s">
        <v>131</v>
      </c>
      <c r="F22" s="268">
        <f>$E$21*F21</f>
        <v>0</v>
      </c>
      <c r="G22" s="268">
        <f t="shared" ref="G22:I22" si="1">$E$21*G21</f>
        <v>0</v>
      </c>
      <c r="H22" s="268">
        <f t="shared" si="1"/>
        <v>0</v>
      </c>
      <c r="I22" s="268">
        <f t="shared" si="1"/>
        <v>0</v>
      </c>
      <c r="J22" s="268">
        <f>$E$21*J21</f>
        <v>0</v>
      </c>
      <c r="K22" s="268"/>
      <c r="L22" s="265"/>
      <c r="M22" s="265"/>
      <c r="N22" s="265"/>
      <c r="O22" s="265"/>
      <c r="P22" s="265"/>
      <c r="Q22" s="265"/>
      <c r="R22" s="265"/>
    </row>
    <row r="23" spans="2:18" s="47" customFormat="1" ht="6" customHeight="1" x14ac:dyDescent="0.2">
      <c r="B23" s="52"/>
      <c r="C23" s="299" t="str">
        <f>Sprachen!H249</f>
        <v>Energia elettrica</v>
      </c>
      <c r="D23" s="299"/>
      <c r="E23" s="53"/>
      <c r="F23" s="121"/>
      <c r="G23" s="122"/>
      <c r="H23" s="122"/>
      <c r="I23" s="122"/>
      <c r="J23" s="123"/>
      <c r="K23" s="57"/>
      <c r="L23" s="51"/>
      <c r="M23" s="50"/>
    </row>
    <row r="24" spans="2:18" s="47" customFormat="1" ht="15" customHeight="1" x14ac:dyDescent="0.2">
      <c r="B24" s="906" t="str">
        <f>Sprachen!H229</f>
        <v>Prelievo annuo di energia finale non ponderato</v>
      </c>
      <c r="C24" s="907" t="e">
        <f>Sprachen!#REF!</f>
        <v>#REF!</v>
      </c>
      <c r="D24" s="907"/>
      <c r="E24" s="907">
        <f>Sprachen!I229</f>
        <v>0</v>
      </c>
      <c r="F24" s="124">
        <f>SUM(F18,F21)</f>
        <v>0</v>
      </c>
      <c r="G24" s="125">
        <f>SUM(G18,G21)</f>
        <v>0</v>
      </c>
      <c r="H24" s="125">
        <f>SUM(H18,H21)</f>
        <v>0</v>
      </c>
      <c r="I24" s="125">
        <f>SUM(I18,I21)</f>
        <v>0</v>
      </c>
      <c r="J24" s="126">
        <f>SUM(J18,J21)</f>
        <v>0</v>
      </c>
      <c r="K24" s="54"/>
      <c r="L24" s="51"/>
      <c r="M24" s="50"/>
    </row>
    <row r="25" spans="2:18" s="47" customFormat="1" ht="15" customHeight="1" x14ac:dyDescent="0.2">
      <c r="B25" s="906" t="str">
        <f>Sprachen!H230</f>
        <v>Prelievo annuo di energia finale ponderato ²⁾</v>
      </c>
      <c r="C25" s="907" t="e">
        <f>Sprachen!#REF!</f>
        <v>#REF!</v>
      </c>
      <c r="D25" s="907"/>
      <c r="E25" s="907">
        <f>Sprachen!I230</f>
        <v>0</v>
      </c>
      <c r="F25" s="124">
        <f t="array" ref="F25">SUM(($D$13:$D$17)*(F$13:F$17),$D$21*F$21)</f>
        <v>0</v>
      </c>
      <c r="G25" s="125">
        <f t="array" ref="G25">SUM(($D$13:$D$17)*(G$13:G$17),$D$21*G$21)</f>
        <v>0</v>
      </c>
      <c r="H25" s="125">
        <f t="array" ref="H25">SUM(($D$13:$D$17)*(H$13:H$17),$D$21*H$21)</f>
        <v>0</v>
      </c>
      <c r="I25" s="152">
        <f t="array" ref="I25">SUM(($D$13:$D$17)*(I$13:I$17),$D$21*I$21)</f>
        <v>0</v>
      </c>
      <c r="J25" s="126">
        <f t="array" ref="J25">SUM(($D$13:$D$17)*(J$13:J$17),$D$21*J$21)</f>
        <v>0</v>
      </c>
      <c r="K25" s="54"/>
      <c r="L25" s="164"/>
      <c r="M25" s="50"/>
    </row>
    <row r="26" spans="2:18" s="47" customFormat="1" ht="12.75" x14ac:dyDescent="0.2">
      <c r="B26" s="452" t="str">
        <f>Sprachen!H231</f>
        <v>1) Se si utilizza un impianto fotovoltaico, una PC o una CTEB indicare i dati energetici corrispondenti nel Formulario D, cifra D.1.</v>
      </c>
      <c r="C26" s="196"/>
      <c r="D26" s="196"/>
      <c r="E26" s="196"/>
      <c r="F26" s="197"/>
      <c r="G26" s="197"/>
      <c r="H26" s="197"/>
      <c r="I26" s="197"/>
      <c r="J26" s="198"/>
      <c r="K26" s="658"/>
      <c r="L26" s="51"/>
      <c r="M26" s="50"/>
    </row>
    <row r="27" spans="2:18" s="47" customFormat="1" ht="12.75" x14ac:dyDescent="0.2">
      <c r="B27" s="526" t="str">
        <f>Sprachen!H232</f>
        <v>2) Fattori di ponderazione: elettricità: 2; olio combustibile e gas naturale: 1; teleriscaldamento/teleraffresc.: 0,6; legna e biomassa: 0,7; altri (A): 1</v>
      </c>
      <c r="C27" s="199"/>
      <c r="D27" s="199"/>
      <c r="E27" s="199"/>
      <c r="F27" s="200"/>
      <c r="G27" s="200"/>
      <c r="H27" s="200"/>
      <c r="I27" s="200"/>
      <c r="J27" s="201"/>
      <c r="K27" s="658"/>
      <c r="L27" s="51"/>
      <c r="M27" s="50"/>
    </row>
    <row r="28" spans="2:18" customFormat="1" ht="6" customHeight="1" x14ac:dyDescent="0.2"/>
    <row r="29" spans="2:18" s="48" customFormat="1" ht="15" customHeight="1" x14ac:dyDescent="0.2">
      <c r="B29" s="906" t="str">
        <f>Sprachen!H233</f>
        <v>Consumo di acqua:</v>
      </c>
      <c r="C29" s="1191" t="e">
        <f>Sprachen!#REF!</f>
        <v>#REF!</v>
      </c>
      <c r="D29" s="670"/>
      <c r="E29" s="511" t="s">
        <v>297</v>
      </c>
      <c r="F29" s="176"/>
      <c r="G29" s="177"/>
      <c r="H29" s="177"/>
      <c r="I29" s="177"/>
      <c r="J29" s="178"/>
      <c r="K29" s="659"/>
      <c r="L29" s="54"/>
      <c r="M29" s="50"/>
      <c r="N29" s="797" t="s">
        <v>2048</v>
      </c>
      <c r="O29" s="798" t="e">
        <f>IF('Formulario D'!G16=0,NA(),'Formulario D'!G16)</f>
        <v>#N/A</v>
      </c>
    </row>
    <row r="30" spans="2:18" s="48" customFormat="1" ht="18" customHeight="1" x14ac:dyDescent="0.2">
      <c r="B30" s="13"/>
      <c r="C30" s="55"/>
      <c r="D30" s="55"/>
      <c r="E30" s="56"/>
      <c r="F30" s="57"/>
      <c r="G30" s="18"/>
      <c r="H30" s="18"/>
      <c r="I30" s="18"/>
      <c r="J30" s="18"/>
      <c r="K30" s="18"/>
      <c r="L30" s="18"/>
      <c r="M30" s="18"/>
      <c r="N30" s="798" t="s">
        <v>2049</v>
      </c>
      <c r="O30" s="799" t="e">
        <f>IF(('Formulario D'!E12+'Formulario D'!G12)*'Formulario D'!N12+'Formulario D'!E14=0,NA(),('Formulario D'!E12+'Formulario D'!G12)*'Formulario D'!N12+'Formulario D'!E14)</f>
        <v>#N/A</v>
      </c>
    </row>
    <row r="31" spans="2:18" s="48" customFormat="1" ht="15" customHeight="1" x14ac:dyDescent="0.2">
      <c r="B31" s="48" t="str">
        <f>Sprachen!H234</f>
        <v>C.2  Indicazioni sul parametro di riferimento</v>
      </c>
      <c r="C31" s="47"/>
      <c r="D31" s="47"/>
      <c r="E31" s="9"/>
      <c r="F31" s="9"/>
      <c r="G31" s="9"/>
      <c r="H31" s="9"/>
      <c r="I31" s="9"/>
      <c r="J31" s="9"/>
      <c r="K31" s="9"/>
      <c r="L31" s="9"/>
      <c r="M31" s="54"/>
      <c r="N31" s="799" t="s">
        <v>2050</v>
      </c>
      <c r="O31" s="797" t="e">
        <f>IF(('Formulario D'!E12+'Formulario D'!G12)*(1-'Formulario D'!N12)+'Formulario D'!E13=0,NA(),('Formulario D'!E12+'Formulario D'!G12)*(1-'Formulario D'!N12)+'Formulario D'!E13)</f>
        <v>#N/A</v>
      </c>
    </row>
    <row r="32" spans="2:18" s="48" customFormat="1" ht="6" customHeight="1" x14ac:dyDescent="0.2">
      <c r="B32" s="3"/>
      <c r="C32" s="9"/>
      <c r="D32" s="9"/>
      <c r="E32" s="9"/>
      <c r="F32" s="9"/>
      <c r="G32" s="9"/>
      <c r="H32" s="9"/>
      <c r="I32" s="9"/>
      <c r="J32" s="9"/>
      <c r="K32" s="9"/>
      <c r="L32" s="9"/>
      <c r="M32" s="54"/>
      <c r="N32" s="18"/>
    </row>
    <row r="33" spans="2:17" s="48" customFormat="1" ht="15" customHeight="1" x14ac:dyDescent="0.2">
      <c r="B33" s="906" t="str">
        <f>Sprachen!H235</f>
        <v>Denom. parametro di riferimento ³⁾</v>
      </c>
      <c r="C33" s="1206" t="e">
        <f>Sprachen!#REF!</f>
        <v>#REF!</v>
      </c>
      <c r="D33" s="670"/>
      <c r="E33" s="453" t="str">
        <f>Sprachen!H253</f>
        <v>Unità</v>
      </c>
      <c r="F33" s="298">
        <f ca="1">F11</f>
        <v>2018</v>
      </c>
      <c r="G33" s="104">
        <f t="shared" ref="G33:J33" ca="1" si="2">G11</f>
        <v>2019</v>
      </c>
      <c r="H33" s="104">
        <f t="shared" ca="1" si="2"/>
        <v>2020</v>
      </c>
      <c r="I33" s="104">
        <f t="shared" ca="1" si="2"/>
        <v>2021</v>
      </c>
      <c r="J33" s="105">
        <f t="shared" ca="1" si="2"/>
        <v>2022</v>
      </c>
      <c r="K33" s="102"/>
      <c r="L33" s="101"/>
      <c r="M33" s="54"/>
      <c r="N33" s="18"/>
    </row>
    <row r="34" spans="2:17" s="48" customFormat="1" ht="15" customHeight="1" x14ac:dyDescent="0.2">
      <c r="B34" s="1207"/>
      <c r="C34" s="902"/>
      <c r="D34" s="671"/>
      <c r="E34" s="257"/>
      <c r="F34" s="176"/>
      <c r="G34" s="177"/>
      <c r="H34" s="130"/>
      <c r="I34" s="130"/>
      <c r="J34" s="131"/>
      <c r="K34" s="656"/>
      <c r="L34" s="102"/>
      <c r="M34" s="58"/>
      <c r="N34" s="18"/>
    </row>
    <row r="35" spans="2:17" customFormat="1" ht="24.75" customHeight="1" x14ac:dyDescent="0.2">
      <c r="B35" s="1194" t="str">
        <f>Sprachen!H237</f>
        <v>3) Il parametro di riferimento deve essere un indicatore adeguato del consumo di energia dello stabilimento (p. es. superficie di piano riscaldata, numero di collaboratori, fatturato, cifre di produzione ecc.).</v>
      </c>
      <c r="C35" s="1195"/>
      <c r="D35" s="1195"/>
      <c r="E35" s="1195"/>
      <c r="F35" s="1195"/>
      <c r="G35" s="1195"/>
      <c r="H35" s="1195"/>
      <c r="I35" s="1195"/>
      <c r="J35" s="1196"/>
      <c r="K35" s="660"/>
    </row>
    <row r="36" spans="2:17" ht="15" customHeight="1" x14ac:dyDescent="0.2">
      <c r="B36" s="59"/>
      <c r="C36" s="59"/>
      <c r="D36" s="59"/>
      <c r="E36" s="59"/>
      <c r="F36" s="59"/>
      <c r="G36" s="59"/>
      <c r="H36" s="59"/>
      <c r="I36" s="59"/>
      <c r="J36" s="59"/>
      <c r="K36" s="59"/>
      <c r="L36" s="510"/>
      <c r="M36" s="18"/>
      <c r="N36" s="54"/>
      <c r="O36" s="18"/>
      <c r="P36" s="13"/>
    </row>
    <row r="37" spans="2:17" s="59" customFormat="1" ht="18" customHeight="1" x14ac:dyDescent="0.2">
      <c r="B37" s="48" t="str">
        <f>Sprachen!H238</f>
        <v>C.3  Prelievo specifico di energia finale risultante</v>
      </c>
      <c r="C37" s="47"/>
      <c r="D37" s="47"/>
      <c r="E37" s="9"/>
      <c r="F37" s="9"/>
      <c r="G37" s="9"/>
      <c r="H37" s="9"/>
      <c r="I37" s="9"/>
      <c r="J37" s="9"/>
      <c r="K37" s="9"/>
      <c r="M37" s="9"/>
      <c r="N37" s="47"/>
      <c r="O37" s="13"/>
      <c r="P37" s="13"/>
    </row>
    <row r="38" spans="2:17" s="59" customFormat="1" ht="6" customHeight="1" x14ac:dyDescent="0.2">
      <c r="B38" s="3"/>
      <c r="C38" s="9"/>
      <c r="D38" s="9"/>
      <c r="E38" s="9"/>
      <c r="F38" s="9"/>
      <c r="G38" s="9"/>
      <c r="H38" s="9"/>
      <c r="I38" s="9"/>
      <c r="J38" s="9"/>
      <c r="K38" s="9"/>
      <c r="L38" s="9"/>
      <c r="M38" s="9"/>
      <c r="N38" s="47"/>
      <c r="O38" s="13"/>
      <c r="P38" s="13"/>
    </row>
    <row r="39" spans="2:17" s="59" customFormat="1" ht="15" customHeight="1" x14ac:dyDescent="0.2">
      <c r="B39" s="1208"/>
      <c r="C39" s="1156"/>
      <c r="D39" s="344"/>
      <c r="E39" s="453" t="str">
        <f>Sprachen!H254</f>
        <v>Unità</v>
      </c>
      <c r="F39" s="127">
        <f ca="1">F11</f>
        <v>2018</v>
      </c>
      <c r="G39" s="128">
        <f t="shared" ref="G39:J39" ca="1" si="3">G11</f>
        <v>2019</v>
      </c>
      <c r="H39" s="128">
        <f t="shared" ca="1" si="3"/>
        <v>2020</v>
      </c>
      <c r="I39" s="128">
        <f t="shared" ca="1" si="3"/>
        <v>2021</v>
      </c>
      <c r="J39" s="129">
        <f t="shared" ca="1" si="3"/>
        <v>2022</v>
      </c>
      <c r="K39" s="102"/>
      <c r="L39" s="101"/>
      <c r="M39" s="9"/>
      <c r="N39" s="47"/>
      <c r="O39" s="13"/>
      <c r="P39" s="13"/>
    </row>
    <row r="40" spans="2:17" s="59" customFormat="1" ht="15" customHeight="1" x14ac:dyDescent="0.2">
      <c r="B40" s="906" t="str">
        <f>Sprachen!H239</f>
        <v>En. termica specifica</v>
      </c>
      <c r="C40" s="1191" t="e">
        <f>Sprachen!#REF!</f>
        <v>#REF!</v>
      </c>
      <c r="D40" s="670"/>
      <c r="E40" s="94" t="str">
        <f>IF(E34="","-","[kWh/"&amp;$E$34&amp;"/a]")</f>
        <v>-</v>
      </c>
      <c r="F40" s="132" t="str">
        <f>IF(OR(F34="",F34=0),"-",F18/F34)</f>
        <v>-</v>
      </c>
      <c r="G40" s="133" t="str">
        <f>IF(OR(G34="",G34=0),"-",G18/G34)</f>
        <v>-</v>
      </c>
      <c r="H40" s="133" t="str">
        <f>IF(OR(H34="",H34=0),"-",H18/H34)</f>
        <v>-</v>
      </c>
      <c r="I40" s="133" t="str">
        <f>IF(OR(I34="",I34=0),"-",I18/I34)</f>
        <v>-</v>
      </c>
      <c r="J40" s="134" t="str">
        <f>IF(OR(J34="",J34=0),"-",J18/J34)</f>
        <v>-</v>
      </c>
      <c r="K40" s="103"/>
      <c r="L40" s="102"/>
      <c r="M40" s="9"/>
      <c r="N40" s="47"/>
      <c r="O40" s="13"/>
      <c r="P40" s="13"/>
    </row>
    <row r="41" spans="2:17" s="59" customFormat="1" ht="15" customHeight="1" x14ac:dyDescent="0.2">
      <c r="B41" s="906" t="str">
        <f>Sprachen!H240</f>
        <v>En. elettrica specifica</v>
      </c>
      <c r="C41" s="1191" t="e">
        <f>Sprachen!#REF!</f>
        <v>#REF!</v>
      </c>
      <c r="D41" s="670"/>
      <c r="E41" s="94" t="str">
        <f>IF(E34="","-","[kWh/"&amp;$E$34&amp;"/a]")</f>
        <v>-</v>
      </c>
      <c r="F41" s="132" t="str">
        <f>IF(OR(F34="",F34=0),"-",F21/F34)</f>
        <v>-</v>
      </c>
      <c r="G41" s="133" t="str">
        <f>IF(OR(G34="",G34=0),"-",G21/G34)</f>
        <v>-</v>
      </c>
      <c r="H41" s="133" t="str">
        <f>IF(OR(H34="",H34=0),"-",H21/H34)</f>
        <v>-</v>
      </c>
      <c r="I41" s="133" t="str">
        <f>IF(OR(I34="",I34=0),"-",I21/I34)</f>
        <v>-</v>
      </c>
      <c r="J41" s="134" t="str">
        <f>IF(OR(J34="",J34=0),"-",J21/J34)</f>
        <v>-</v>
      </c>
      <c r="K41" s="103"/>
      <c r="L41" s="103"/>
      <c r="M41" s="49"/>
      <c r="O41" s="13"/>
      <c r="P41" s="13"/>
    </row>
    <row r="42" spans="2:17" s="59" customFormat="1" ht="15" customHeight="1" x14ac:dyDescent="0.2">
      <c r="B42" s="906" t="str">
        <f>Sprachen!H241</f>
        <v>Prelievo specifico annuo di energia</v>
      </c>
      <c r="C42" s="1191" t="e">
        <f>Sprachen!#REF!</f>
        <v>#REF!</v>
      </c>
      <c r="D42" s="670"/>
      <c r="E42" s="94" t="str">
        <f>IF(E34="","-","[kWh/"&amp;$E$34&amp;"/a]")</f>
        <v>-</v>
      </c>
      <c r="F42" s="132" t="str">
        <f>IF(OR(F34="",F34=0),"-",F24/F34)</f>
        <v>-</v>
      </c>
      <c r="G42" s="133" t="str">
        <f>IF(OR(G34="",G34=0),"-",G24/G34)</f>
        <v>-</v>
      </c>
      <c r="H42" s="133" t="str">
        <f>IF(OR(H34="",H34=0),"-",H24/H34)</f>
        <v>-</v>
      </c>
      <c r="I42" s="133" t="str">
        <f>IF(OR(I34="",I34=0),"-",I24/I34)</f>
        <v>-</v>
      </c>
      <c r="J42" s="134" t="str">
        <f>IF(OR(J34="",J34=0),"-",J24/J34)</f>
        <v>-</v>
      </c>
      <c r="K42" s="103"/>
      <c r="L42" s="103"/>
      <c r="M42" s="60"/>
      <c r="O42" s="13"/>
      <c r="P42" s="13"/>
    </row>
    <row r="43" spans="2:17" s="59" customFormat="1" ht="7.5" customHeight="1" x14ac:dyDescent="0.2">
      <c r="B43" s="9"/>
      <c r="C43" s="342" t="str">
        <f>CONCATENATE(Sprachen!H257," ",E40)</f>
        <v>Andamento prelievo di energia specifico -</v>
      </c>
      <c r="D43" s="342"/>
      <c r="E43" s="9"/>
      <c r="F43" s="9"/>
      <c r="G43" s="9"/>
      <c r="H43" s="9"/>
      <c r="I43" s="9"/>
      <c r="J43" s="9"/>
      <c r="K43" s="9"/>
      <c r="L43" s="103"/>
      <c r="M43" s="60"/>
      <c r="O43" s="13"/>
      <c r="P43" s="13"/>
    </row>
    <row r="44" spans="2:17" s="59" customFormat="1" ht="15" customHeight="1" x14ac:dyDescent="0.2">
      <c r="B44" s="48" t="str">
        <f>Sprachen!H242</f>
        <v>Commento sui parametri di riferimento e i prelievi specifici di energia:</v>
      </c>
      <c r="C44" s="9"/>
      <c r="D44" s="9"/>
      <c r="E44" s="9"/>
      <c r="F44" s="9"/>
      <c r="G44" s="9"/>
      <c r="H44" s="9"/>
      <c r="I44" s="9"/>
      <c r="J44" s="9"/>
      <c r="K44" s="9"/>
      <c r="O44" s="13"/>
      <c r="P44" s="13"/>
    </row>
    <row r="45" spans="2:17" s="59" customFormat="1" ht="15" customHeight="1" x14ac:dyDescent="0.2">
      <c r="B45" s="1197"/>
      <c r="C45" s="1198"/>
      <c r="D45" s="1198"/>
      <c r="E45" s="1198"/>
      <c r="F45" s="1198"/>
      <c r="G45" s="1198"/>
      <c r="H45" s="1198"/>
      <c r="I45" s="1198"/>
      <c r="J45" s="1199"/>
      <c r="K45" s="646"/>
      <c r="L45" s="9"/>
      <c r="M45" s="9"/>
      <c r="N45" s="9"/>
      <c r="Q45" s="13"/>
    </row>
    <row r="46" spans="2:17" s="59" customFormat="1" ht="15" customHeight="1" x14ac:dyDescent="0.2">
      <c r="B46" s="1200"/>
      <c r="C46" s="1201"/>
      <c r="D46" s="1201"/>
      <c r="E46" s="1201"/>
      <c r="F46" s="1201"/>
      <c r="G46" s="1201"/>
      <c r="H46" s="1201"/>
      <c r="I46" s="1201"/>
      <c r="J46" s="1202"/>
      <c r="K46" s="646"/>
      <c r="L46" s="9"/>
      <c r="M46" s="512"/>
      <c r="N46" s="49"/>
      <c r="P46" s="55"/>
      <c r="Q46" s="13"/>
    </row>
    <row r="47" spans="2:17" s="59" customFormat="1" ht="15" customHeight="1" x14ac:dyDescent="0.2">
      <c r="B47" s="1203"/>
      <c r="C47" s="1204"/>
      <c r="D47" s="1204"/>
      <c r="E47" s="1204"/>
      <c r="F47" s="1204"/>
      <c r="G47" s="1204"/>
      <c r="H47" s="1204"/>
      <c r="I47" s="1204"/>
      <c r="J47" s="1205"/>
      <c r="K47" s="646"/>
      <c r="L47" s="9"/>
      <c r="M47" s="512"/>
      <c r="N47" s="61"/>
      <c r="P47" s="13"/>
      <c r="Q47" s="13"/>
    </row>
    <row r="48" spans="2:17" s="59" customFormat="1" ht="15" customHeight="1" x14ac:dyDescent="0.2">
      <c r="B48" s="9"/>
      <c r="C48" s="9"/>
      <c r="D48" s="9"/>
      <c r="E48" s="9"/>
      <c r="F48" s="9"/>
      <c r="G48" s="9"/>
      <c r="H48" s="9"/>
      <c r="I48" s="9"/>
      <c r="J48" s="9"/>
      <c r="K48" s="9"/>
      <c r="L48" s="9"/>
      <c r="M48" s="512"/>
      <c r="N48" s="61"/>
      <c r="P48" s="13"/>
      <c r="Q48" s="13"/>
    </row>
    <row r="51" spans="8:8" ht="12.75" x14ac:dyDescent="0.2">
      <c r="H51" s="144"/>
    </row>
  </sheetData>
  <sheetProtection algorithmName="SHA-512" hashValue="ZhW9O5P0zEWLIzxX+K8t8qpSrdaw82ZeYaKDnMc6xEkFHJBUSYPHAHgmy9GVOshr/1j0b2+vrjkITrLuLbJ7zA==" saltValue="Ij2c6MhYvrPoiAERhRDyuw==" spinCount="100000" sheet="1" formatCells="0" selectLockedCells="1"/>
  <customSheetViews>
    <customSheetView guid="{B2E9B8AF-852F-4064-8C1D-BCF9CAE8288A}" fitToPage="1">
      <selection activeCell="G41" sqref="G41"/>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18">
    <mergeCell ref="B8:I8"/>
    <mergeCell ref="B10:C11"/>
    <mergeCell ref="B29:C29"/>
    <mergeCell ref="B12:C12"/>
    <mergeCell ref="B24:E24"/>
    <mergeCell ref="B25:E25"/>
    <mergeCell ref="F10:J10"/>
    <mergeCell ref="B18:C18"/>
    <mergeCell ref="B40:C40"/>
    <mergeCell ref="B41:C41"/>
    <mergeCell ref="E10:E11"/>
    <mergeCell ref="B35:J35"/>
    <mergeCell ref="B45:J47"/>
    <mergeCell ref="B33:C33"/>
    <mergeCell ref="B34:C34"/>
    <mergeCell ref="B39:C39"/>
    <mergeCell ref="B42:C42"/>
    <mergeCell ref="D10:D11"/>
  </mergeCells>
  <phoneticPr fontId="0" type="noConversion"/>
  <conditionalFormatting sqref="B11:C11 B10:D10">
    <cfRule type="expression" dxfId="73" priority="2">
      <formula>$J$8=""</formula>
    </cfRule>
  </conditionalFormatting>
  <conditionalFormatting sqref="J8:K8">
    <cfRule type="expression" dxfId="72" priority="1">
      <formula>$J$8=""</formula>
    </cfRule>
  </conditionalFormatting>
  <dataValidations disablePrompts="1" count="1">
    <dataValidation type="whole" allowBlank="1" showInputMessage="1" showErrorMessage="1" promptTitle="Attenzione:" prompt="L’anno civile concluso più recente può essere modificato solo con l’accordo dell’ente cantonale competente." sqref="J8" xr:uid="{00000000-0002-0000-0800-000000000000}">
      <formula1>2012</formula1>
      <formula2>9999</formula2>
    </dataValidation>
  </dataValidations>
  <printOptions horizontalCentered="1"/>
  <pageMargins left="0.47244094488188981" right="0.47244094488188981" top="0.39370078740157483" bottom="0.39370078740157483" header="0.51181102362204722" footer="0.27559055118110237"/>
  <pageSetup paperSize="9" scale="88" orientation="landscape" verticalDpi="300" r:id="rId2"/>
  <headerFooter>
    <oddFooter>&amp;L&amp;8Analisi del consumo energetico ACE&amp;C&amp;8Tool ACE v1.11_i&amp;R&amp;8Conferenza dei servizi cantonali dell’energia (EnFK)</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FormularD">
    <tabColor rgb="FFFFFF99"/>
    <pageSetUpPr fitToPage="1"/>
  </sheetPr>
  <dimension ref="B2:R48"/>
  <sheetViews>
    <sheetView showGridLines="0" showRowColHeaders="0" showRuler="0" zoomScaleNormal="100" zoomScaleSheetLayoutView="100" zoomScalePageLayoutView="85" workbookViewId="0">
      <selection activeCell="G12" sqref="G12"/>
    </sheetView>
  </sheetViews>
  <sheetFormatPr baseColWidth="10" defaultColWidth="11.42578125" defaultRowHeight="15" customHeight="1" x14ac:dyDescent="0.2"/>
  <cols>
    <col min="1" max="1" width="5.7109375" style="9" customWidth="1"/>
    <col min="2" max="2" width="3.42578125" style="9" customWidth="1"/>
    <col min="3" max="3" width="4.28515625" style="9" customWidth="1"/>
    <col min="4" max="4" width="34.85546875" style="9" customWidth="1"/>
    <col min="5" max="5" width="11.42578125" style="9" customWidth="1"/>
    <col min="6" max="6" width="10.7109375" style="9" customWidth="1"/>
    <col min="7" max="7" width="11.42578125" style="9" customWidth="1"/>
    <col min="8" max="8" width="10.7109375" style="9" customWidth="1"/>
    <col min="9" max="9" width="3.42578125" style="9" customWidth="1"/>
    <col min="10" max="10" width="39.28515625" style="9" customWidth="1"/>
    <col min="11" max="11" width="11.42578125" style="9" customWidth="1"/>
    <col min="12" max="12" width="10.7109375" style="9" customWidth="1"/>
    <col min="13" max="13" width="11.42578125" style="9" customWidth="1"/>
    <col min="14" max="14" width="10.7109375" style="9" customWidth="1"/>
    <col min="15" max="18" width="3" style="266" hidden="1" customWidth="1"/>
    <col min="19" max="16384" width="11.42578125" style="9"/>
  </cols>
  <sheetData>
    <row r="2" spans="2:18" ht="15" customHeight="1" x14ac:dyDescent="0.2">
      <c r="B2" s="48" t="str">
        <f>Sprachen!H261</f>
        <v>Formulario D</v>
      </c>
      <c r="C2" s="3"/>
      <c r="D2" s="3"/>
      <c r="K2" s="17"/>
      <c r="N2" s="18" t="str">
        <f>IF(Frontespizio!$G$13="","",Frontespizio!$G$13)</f>
        <v/>
      </c>
      <c r="O2" s="266" t="s">
        <v>389</v>
      </c>
      <c r="P2" s="266" t="s">
        <v>389</v>
      </c>
    </row>
    <row r="3" spans="2:18" ht="15" customHeight="1" x14ac:dyDescent="0.2">
      <c r="B3" s="48" t="str">
        <f>Sprachen!H265</f>
        <v>Indicazioni sul fabbisogno di energia dei consumatori principali</v>
      </c>
      <c r="C3" s="3"/>
      <c r="D3" s="3"/>
      <c r="N3" s="18" t="str">
        <f>IF(Frontespizio!$G$26="","",Frontespizio!$G$26)</f>
        <v/>
      </c>
    </row>
    <row r="4" spans="2:18" ht="6" customHeight="1" x14ac:dyDescent="0.2">
      <c r="B4" s="10"/>
      <c r="C4" s="10"/>
      <c r="D4" s="10"/>
      <c r="E4" s="10"/>
      <c r="F4" s="10"/>
      <c r="G4" s="10"/>
      <c r="H4" s="10"/>
      <c r="I4" s="10"/>
      <c r="J4" s="10"/>
      <c r="K4" s="10"/>
      <c r="L4" s="10"/>
      <c r="M4" s="10"/>
      <c r="N4" s="10"/>
    </row>
    <row r="5" spans="2:18" ht="3.75" customHeight="1" x14ac:dyDescent="0.2"/>
    <row r="6" spans="2:18" ht="15" customHeight="1" x14ac:dyDescent="0.2">
      <c r="B6" s="234" t="str">
        <f>Sprachen!H266</f>
        <v>D.1 Determinazione del fabbisogno di energia dell’anno più recente:</v>
      </c>
      <c r="C6" s="234"/>
      <c r="D6" s="234"/>
      <c r="E6" s="234"/>
      <c r="F6" s="234"/>
      <c r="G6" s="234"/>
      <c r="H6" s="234"/>
      <c r="I6" s="234"/>
      <c r="J6" s="234"/>
      <c r="K6" s="234"/>
      <c r="L6" s="234"/>
      <c r="M6" s="234"/>
      <c r="N6" s="234"/>
    </row>
    <row r="7" spans="2:18" s="59" customFormat="1" ht="15" customHeight="1" x14ac:dyDescent="0.2">
      <c r="B7" s="1236"/>
      <c r="C7" s="1237"/>
      <c r="D7" s="1238"/>
      <c r="E7" s="1220" t="str">
        <f>Sprachen!H308</f>
        <v>Energia termica</v>
      </c>
      <c r="F7" s="1149"/>
      <c r="G7" s="1220" t="str">
        <f>Sprachen!H313</f>
        <v>Energia elettrica</v>
      </c>
      <c r="H7" s="1221"/>
      <c r="I7" s="150"/>
      <c r="J7" s="226"/>
      <c r="K7" s="226"/>
      <c r="L7" s="226"/>
      <c r="M7" s="226"/>
      <c r="N7" s="227"/>
      <c r="O7" s="407"/>
      <c r="P7" s="407"/>
      <c r="Q7" s="407"/>
      <c r="R7" s="407"/>
    </row>
    <row r="8" spans="2:18" ht="13.5" customHeight="1" x14ac:dyDescent="0.2">
      <c r="B8" s="1239"/>
      <c r="C8" s="1240"/>
      <c r="D8" s="1241"/>
      <c r="E8" s="62" t="s">
        <v>99</v>
      </c>
      <c r="F8" s="456" t="str">
        <f>Sprachen!H311</f>
        <v>(Segno + o -)</v>
      </c>
      <c r="G8" s="63" t="s">
        <v>99</v>
      </c>
      <c r="H8" s="456" t="str">
        <f>Sprachen!H316</f>
        <v>(Segno + o -)</v>
      </c>
      <c r="N8" s="163"/>
    </row>
    <row r="9" spans="2:18" ht="15" customHeight="1" x14ac:dyDescent="0.2">
      <c r="B9" s="1248" t="str">
        <f>Sprachen!H267</f>
        <v>Prelievo attuale annuo di energia non ponderato:</v>
      </c>
      <c r="C9" s="1249" t="e">
        <f>Sprachen!#REF!</f>
        <v>#REF!</v>
      </c>
      <c r="D9" s="1250">
        <f>Sprachen!I267</f>
        <v>0</v>
      </c>
      <c r="E9" s="46">
        <f>'Formulario C'!J18</f>
        <v>0</v>
      </c>
      <c r="F9" s="64"/>
      <c r="G9" s="46">
        <f>'Formulario C'!J21</f>
        <v>0</v>
      </c>
      <c r="H9" s="64"/>
      <c r="I9" s="1233" t="str">
        <f>Sprachen!H318</f>
        <v>Secondo le indicazioni del Formulario C, cifra C.1</v>
      </c>
      <c r="J9" s="1234"/>
      <c r="K9" s="1234"/>
      <c r="L9" s="1234"/>
      <c r="M9" s="1234"/>
      <c r="N9" s="1235"/>
    </row>
    <row r="10" spans="2:18" customFormat="1" ht="3" customHeight="1" x14ac:dyDescent="0.2">
      <c r="B10" s="216"/>
      <c r="N10" s="214"/>
      <c r="O10" s="406"/>
      <c r="P10" s="406"/>
      <c r="Q10" s="406"/>
      <c r="R10" s="406"/>
    </row>
    <row r="11" spans="2:18" ht="15" customHeight="1" x14ac:dyDescent="0.2">
      <c r="B11" s="1233" t="str">
        <f>Sprachen!H268</f>
        <v>Avvertenza: le seguenti cinque righe dovranno essere compilate solo se al momento si utilizzano impianti di tipo PC, UCR, EA, CTEB o CE (vedi qui di seguito). Considerare anche i messaggi di input.</v>
      </c>
      <c r="C11" s="1234"/>
      <c r="D11" s="1234"/>
      <c r="E11" s="1234"/>
      <c r="F11" s="1234"/>
      <c r="G11" s="1234"/>
      <c r="H11" s="1234"/>
      <c r="I11" s="1234"/>
      <c r="J11" s="1234"/>
      <c r="K11" s="1234"/>
      <c r="L11" s="1234"/>
      <c r="M11" s="1234"/>
      <c r="N11" s="1235"/>
    </row>
    <row r="12" spans="2:18" ht="15" customHeight="1" x14ac:dyDescent="0.2">
      <c r="B12" s="977" t="str">
        <f>Sprachen!H271</f>
        <v>Pompe di calore/macchine frigorifero (PC/MF):</v>
      </c>
      <c r="C12" s="896" t="e">
        <f>Sprachen!#REF!</f>
        <v>#REF!</v>
      </c>
      <c r="D12" s="897" t="e">
        <f>Sprachen!#REF!</f>
        <v>#REF!</v>
      </c>
      <c r="E12" s="371" t="str">
        <f>IF(AND(G12&lt;&gt;"",K12&lt;&gt;"",N12&lt;&gt;""),(-1)*G12*K12,IF(AND(G12&lt;&gt;"",G12&lt;&gt;0,K12=""),Sprachen!H272,IF(AND(G12&lt;&gt;"",G12&lt;&gt;0,K12&lt;&gt;"",N12=""),Sprachen!H273,"0")))</f>
        <v>0</v>
      </c>
      <c r="F12" s="372" t="s">
        <v>1388</v>
      </c>
      <c r="G12" s="232"/>
      <c r="H12" s="373" t="s">
        <v>263</v>
      </c>
      <c r="I12" s="977" t="str">
        <f>Sprachen!H323</f>
        <v>Coeff. di lavoro annuo (CLA) (medio):</v>
      </c>
      <c r="J12" s="978"/>
      <c r="K12" s="681"/>
      <c r="L12" s="977" t="str">
        <f>Sprachen!H322</f>
        <v>Quota energ. ambient.:</v>
      </c>
      <c r="M12" s="978"/>
      <c r="N12" s="648"/>
      <c r="O12" s="632" t="e">
        <f ca="1">Eingabemeldung(Sprachen!H347,Sprachen!H346,G12)</f>
        <v>#NAME?</v>
      </c>
      <c r="P12" s="632" t="e">
        <f ca="1">Eingabemeldung(Sprachen!H351,Sprachen!H350,K12)</f>
        <v>#NAME?</v>
      </c>
      <c r="Q12" s="632" t="e">
        <f ca="1">Eingabemeldung(Sprachen!H349,Sprachen!H348,E12)</f>
        <v>#NAME?</v>
      </c>
      <c r="R12" s="632" t="e">
        <f ca="1">Eingabemeldung(Sprachen!H353,Sprachen!H352,N12)</f>
        <v>#NAME?</v>
      </c>
    </row>
    <row r="13" spans="2:18" ht="15" customHeight="1" x14ac:dyDescent="0.2">
      <c r="B13" s="977" t="str">
        <f>Sprachen!H274</f>
        <v>Utilizzo diretto di calore residuo interno (UCR):</v>
      </c>
      <c r="C13" s="896" t="e">
        <f>Sprachen!#REF!</f>
        <v>#REF!</v>
      </c>
      <c r="D13" s="897">
        <f>Sprachen!I271</f>
        <v>0</v>
      </c>
      <c r="E13" s="231"/>
      <c r="F13" s="239" t="s">
        <v>262</v>
      </c>
      <c r="G13" s="369"/>
      <c r="H13" s="370"/>
      <c r="I13" s="1233" t="str">
        <f>Sprachen!H319</f>
        <v>Il calore residuo sfruttato direttamente da areali esterni deve essere indicato come teleriscaldamento (Formulario C, cifra C.1).</v>
      </c>
      <c r="J13" s="1234"/>
      <c r="K13" s="1234"/>
      <c r="L13" s="1234"/>
      <c r="M13" s="1234"/>
      <c r="N13" s="1235"/>
      <c r="O13" s="632" t="e">
        <f ca="1">Eingabemeldung(Sprachen!H343,Sprachen!H342,E13)</f>
        <v>#NAME?</v>
      </c>
    </row>
    <row r="14" spans="2:18" ht="15" customHeight="1" x14ac:dyDescent="0.2">
      <c r="B14" s="977" t="str">
        <f>Sprachen!H270</f>
        <v>Utilizzo termico di energia ambientale (EA):</v>
      </c>
      <c r="C14" s="896" t="e">
        <f>Sprachen!#REF!</f>
        <v>#REF!</v>
      </c>
      <c r="D14" s="897">
        <f>Sprachen!I270</f>
        <v>0</v>
      </c>
      <c r="E14" s="232"/>
      <c r="F14" s="239" t="s">
        <v>262</v>
      </c>
      <c r="G14" s="369"/>
      <c r="H14" s="370"/>
      <c r="I14" s="1233" t="str">
        <f>Sprachen!H321</f>
        <v>Per esempio free-cooling, calore o freddo prodotti con impianti solari termici per il consumo proprio.</v>
      </c>
      <c r="J14" s="1234"/>
      <c r="K14" s="1234"/>
      <c r="L14" s="1234"/>
      <c r="M14" s="1234"/>
      <c r="N14" s="1235"/>
      <c r="O14" s="633" t="e">
        <f ca="1">Eingabemeldung(Sprachen!H345,Sprachen!H344,E14)</f>
        <v>#NAME?</v>
      </c>
    </row>
    <row r="15" spans="2:18" ht="15" customHeight="1" x14ac:dyDescent="0.2">
      <c r="B15" s="977" t="str">
        <f>Sprachen!H275</f>
        <v>Prod.auton. elettr. cent.termoel.a blocco (CTEB):</v>
      </c>
      <c r="C15" s="896" t="e">
        <f>Sprachen!#REF!</f>
        <v>#REF!</v>
      </c>
      <c r="D15" s="897">
        <f>Sprachen!I275</f>
        <v>0</v>
      </c>
      <c r="E15" s="371">
        <f>(-1)*45/35*G15</f>
        <v>0</v>
      </c>
      <c r="F15" s="374" t="s">
        <v>1392</v>
      </c>
      <c r="G15" s="232"/>
      <c r="H15" s="373" t="s">
        <v>262</v>
      </c>
      <c r="I15" s="1233" t="str">
        <f>Sprachen!H324</f>
        <v>1) L’energia termica necessaria viene calcolata in modo semplificato con un grado di efficienza del 90%.</v>
      </c>
      <c r="J15" s="1234"/>
      <c r="K15" s="1234"/>
      <c r="L15" s="1234"/>
      <c r="M15" s="1234"/>
      <c r="N15" s="1235"/>
      <c r="O15" s="632" t="e">
        <f ca="1">Eingabemeldung(Sprachen!H355,Sprachen!H354,G15)</f>
        <v>#NAME?</v>
      </c>
    </row>
    <row r="16" spans="2:18" ht="15" customHeight="1" x14ac:dyDescent="0.2">
      <c r="B16" s="977" t="str">
        <f>Sprachen!H269</f>
        <v>Prod.auton. elettr. da fonti rinnovabili (CE):</v>
      </c>
      <c r="C16" s="896" t="e">
        <f>Sprachen!#REF!</f>
        <v>#REF!</v>
      </c>
      <c r="D16" s="897">
        <f>Sprachen!I269</f>
        <v>0</v>
      </c>
      <c r="E16" s="369"/>
      <c r="F16" s="64"/>
      <c r="G16" s="232"/>
      <c r="H16" s="239" t="s">
        <v>262</v>
      </c>
      <c r="I16" s="1233" t="str">
        <f>Sprachen!H320</f>
        <v>Prod. auton. di elettr. da fonti rinnovabili (imp. FV, picc. imp. idroel. ecc.) per il consumo proprio; senza l'acquisto di certificati.</v>
      </c>
      <c r="J16" s="1234"/>
      <c r="K16" s="1234"/>
      <c r="L16" s="1234"/>
      <c r="M16" s="1234"/>
      <c r="N16" s="1235"/>
      <c r="O16" s="632" t="e">
        <f ca="1">Eingabemeldung(Sprachen!H341,Sprachen!H340,G16)</f>
        <v>#NAME?</v>
      </c>
    </row>
    <row r="17" spans="2:18" customFormat="1" ht="3" customHeight="1" x14ac:dyDescent="0.2">
      <c r="B17" s="216"/>
      <c r="N17" s="214"/>
      <c r="O17" s="406"/>
      <c r="P17" s="406"/>
      <c r="Q17" s="406"/>
      <c r="R17" s="406"/>
    </row>
    <row r="18" spans="2:18" ht="15" customHeight="1" x14ac:dyDescent="0.2">
      <c r="B18" s="977" t="str">
        <f>Sprachen!H276</f>
        <v>Perdite energetiche (produzione/distribuzione):</v>
      </c>
      <c r="C18" s="896" t="e">
        <f>Sprachen!#REF!</f>
        <v>#REF!</v>
      </c>
      <c r="D18" s="897">
        <f>Sprachen!I276</f>
        <v>0</v>
      </c>
      <c r="E18" s="231"/>
      <c r="F18" s="239" t="s">
        <v>263</v>
      </c>
      <c r="G18" s="232"/>
      <c r="H18" s="239" t="s">
        <v>263</v>
      </c>
      <c r="I18" s="1233" t="str">
        <f>Sprachen!H325</f>
        <v>Qui va riportata la stima delle perdite energetiche di tutti gli impianti di produzione di energia e di tutti i sistemi di distribuzione.</v>
      </c>
      <c r="J18" s="1234"/>
      <c r="K18" s="1234"/>
      <c r="L18" s="1234"/>
      <c r="M18" s="1234"/>
      <c r="N18" s="1235"/>
    </row>
    <row r="19" spans="2:18" customFormat="1" ht="3" customHeight="1" x14ac:dyDescent="0.2">
      <c r="B19" s="216"/>
      <c r="N19" s="214"/>
      <c r="O19" s="406"/>
      <c r="P19" s="406"/>
      <c r="Q19" s="406"/>
      <c r="R19" s="406"/>
    </row>
    <row r="20" spans="2:18" customFormat="1" ht="15" customHeight="1" x14ac:dyDescent="0.2">
      <c r="B20" s="906" t="str">
        <f>Sprachen!H277</f>
        <v>Totale fabbisogno di energia:</v>
      </c>
      <c r="C20" s="907" t="e">
        <f>Sprachen!#REF!</f>
        <v>#REF!</v>
      </c>
      <c r="D20" s="908">
        <f>Sprachen!I277</f>
        <v>0</v>
      </c>
      <c r="E20" s="53">
        <f>E9+E14+E12+E13+E15+E18</f>
        <v>0</v>
      </c>
      <c r="F20" s="65">
        <v>1</v>
      </c>
      <c r="G20" s="53">
        <f>G9+G16+G12+G15+G18</f>
        <v>0</v>
      </c>
      <c r="H20" s="65">
        <v>1</v>
      </c>
      <c r="I20" s="1233" t="str">
        <f>Sprachen!H326</f>
        <v>Questo fabbisogno energetico deve essere assegnato alla tecnica impiantistica e agli impianti di processo e produzione.</v>
      </c>
      <c r="J20" s="1234"/>
      <c r="K20" s="1234"/>
      <c r="L20" s="1234"/>
      <c r="M20" s="1234"/>
      <c r="N20" s="1235"/>
      <c r="O20" s="406"/>
      <c r="P20" s="406"/>
      <c r="Q20" s="406"/>
      <c r="R20" s="406"/>
    </row>
    <row r="21" spans="2:18" customFormat="1" ht="7.5" customHeight="1" x14ac:dyDescent="0.2">
      <c r="O21" s="406"/>
      <c r="P21" s="406"/>
      <c r="Q21" s="406"/>
      <c r="R21" s="406"/>
    </row>
    <row r="22" spans="2:18" ht="15" customHeight="1" x14ac:dyDescent="0.2">
      <c r="B22" s="234" t="str">
        <f>Sprachen!H278</f>
        <v>D.2 Suddivisione del fabbisogno di energia dell’anno più recente secondo i consumatori (principali):</v>
      </c>
      <c r="C22" s="234"/>
      <c r="D22" s="234"/>
      <c r="E22" s="234"/>
      <c r="F22" s="234"/>
      <c r="G22" s="234"/>
      <c r="H22" s="234"/>
      <c r="I22" s="234"/>
      <c r="J22" s="234"/>
      <c r="K22" s="234"/>
      <c r="L22" s="234"/>
      <c r="M22" s="234"/>
      <c r="N22" s="234"/>
    </row>
    <row r="23" spans="2:18" ht="15" customHeight="1" x14ac:dyDescent="0.2">
      <c r="B23" s="1242"/>
      <c r="C23" s="1243"/>
      <c r="D23" s="1244"/>
      <c r="E23" s="1219" t="str">
        <f>Sprachen!H309</f>
        <v>Energia termica</v>
      </c>
      <c r="F23" s="1149"/>
      <c r="G23" s="1220" t="str">
        <f>Sprachen!H314</f>
        <v>Energia elettrica</v>
      </c>
      <c r="H23" s="1221"/>
      <c r="I23" s="223"/>
      <c r="J23" s="224"/>
      <c r="K23" s="1219" t="str">
        <f>Sprachen!H333</f>
        <v>Energia termica</v>
      </c>
      <c r="L23" s="1149"/>
      <c r="M23" s="1220" t="str">
        <f>Sprachen!H337</f>
        <v>Energia elettrica</v>
      </c>
      <c r="N23" s="1221"/>
    </row>
    <row r="24" spans="2:18" ht="13.5" customHeight="1" x14ac:dyDescent="0.2">
      <c r="B24" s="1245"/>
      <c r="C24" s="1246"/>
      <c r="D24" s="1247"/>
      <c r="E24" s="460" t="str">
        <f>Sprachen!H310</f>
        <v>Energia</v>
      </c>
      <c r="F24" s="459" t="str">
        <f>Sprachen!H312</f>
        <v>Quota</v>
      </c>
      <c r="G24" s="457" t="str">
        <f>Sprachen!H315</f>
        <v>Energia</v>
      </c>
      <c r="H24" s="458" t="str">
        <f>Sprachen!H317</f>
        <v>Quota</v>
      </c>
      <c r="J24" s="225"/>
      <c r="K24" s="460" t="str">
        <f>Sprachen!H334</f>
        <v>Energia</v>
      </c>
      <c r="L24" s="459" t="str">
        <f>Sprachen!H336</f>
        <v>Quota</v>
      </c>
      <c r="M24" s="457" t="str">
        <f>Sprachen!H338</f>
        <v>Energia</v>
      </c>
      <c r="N24" s="458" t="str">
        <f>Sprachen!H339</f>
        <v>Quota</v>
      </c>
    </row>
    <row r="25" spans="2:18" s="3" customFormat="1" ht="15" customHeight="1" x14ac:dyDescent="0.2">
      <c r="B25" s="1222" t="str">
        <f>Sprachen!H279</f>
        <v>Tecnica impiantistica:</v>
      </c>
      <c r="C25" s="1232" t="e">
        <f>Sprachen!#REF!</f>
        <v>#REF!</v>
      </c>
      <c r="D25" s="1223">
        <f>Sprachen!I279</f>
        <v>0</v>
      </c>
      <c r="E25" s="62" t="s">
        <v>99</v>
      </c>
      <c r="F25" s="106" t="s">
        <v>103</v>
      </c>
      <c r="G25" s="63" t="s">
        <v>99</v>
      </c>
      <c r="H25" s="238" t="s">
        <v>103</v>
      </c>
      <c r="I25" s="1222" t="str">
        <f>Sprachen!H327</f>
        <v>Tecnica impiantistica:</v>
      </c>
      <c r="J25" s="1223"/>
      <c r="K25" s="233" t="s">
        <v>99</v>
      </c>
      <c r="L25" s="106" t="s">
        <v>103</v>
      </c>
      <c r="M25" s="63" t="s">
        <v>99</v>
      </c>
      <c r="N25" s="238" t="s">
        <v>103</v>
      </c>
      <c r="O25" s="408"/>
      <c r="P25" s="408"/>
      <c r="Q25" s="408"/>
      <c r="R25" s="408"/>
    </row>
    <row r="26" spans="2:18" ht="15" customHeight="1" x14ac:dyDescent="0.2">
      <c r="B26" s="1227" t="str">
        <f>Sprachen!H280</f>
        <v>Riscaldamento</v>
      </c>
      <c r="C26" s="1230"/>
      <c r="D26" s="1231"/>
      <c r="E26" s="7"/>
      <c r="F26" s="68" t="str">
        <f>IF($E$20=0,"",E26/$E$20)</f>
        <v/>
      </c>
      <c r="G26" s="7"/>
      <c r="H26" s="68" t="str">
        <f>IF($G$20=0,"",G26/$G$20)</f>
        <v/>
      </c>
      <c r="I26" s="1227" t="str">
        <f>Sprachen!H328</f>
        <v>Aria compressa</v>
      </c>
      <c r="J26" s="237"/>
      <c r="K26" s="6"/>
      <c r="L26" s="66" t="str">
        <f t="shared" ref="L26:L35" si="0">IF($E$20=0,"",K26/$E$20)</f>
        <v/>
      </c>
      <c r="M26" s="6"/>
      <c r="N26" s="66" t="str">
        <f t="shared" ref="N26:N35" si="1">IF($G$20=0,"",M26/$G$20)</f>
        <v/>
      </c>
    </row>
    <row r="27" spans="2:18" ht="15" customHeight="1" x14ac:dyDescent="0.2">
      <c r="B27" s="1228" t="e">
        <f>Sprachen!#REF!</f>
        <v>#REF!</v>
      </c>
      <c r="C27" s="917"/>
      <c r="D27" s="871"/>
      <c r="E27" s="6"/>
      <c r="F27" s="66" t="str">
        <f t="shared" ref="F27:F45" si="2">IF($E$20=0,"",E27/$E$20)</f>
        <v/>
      </c>
      <c r="G27" s="6"/>
      <c r="H27" s="66" t="str">
        <f t="shared" ref="H27:H45" si="3">IF($G$20=0,"",G27/$G$20)</f>
        <v/>
      </c>
      <c r="I27" s="1228" t="e">
        <f>Sprachen!#REF!</f>
        <v>#REF!</v>
      </c>
      <c r="J27" s="8"/>
      <c r="K27" s="160"/>
      <c r="L27" s="67" t="str">
        <f t="shared" si="0"/>
        <v/>
      </c>
      <c r="M27" s="160"/>
      <c r="N27" s="67" t="str">
        <f t="shared" si="1"/>
        <v/>
      </c>
    </row>
    <row r="28" spans="2:18" ht="15" customHeight="1" x14ac:dyDescent="0.2">
      <c r="B28" s="1228" t="e">
        <f>Sprachen!#REF!</f>
        <v>#REF!</v>
      </c>
      <c r="C28" s="917"/>
      <c r="D28" s="871"/>
      <c r="E28" s="160"/>
      <c r="F28" s="67" t="str">
        <f t="shared" si="2"/>
        <v/>
      </c>
      <c r="G28" s="160"/>
      <c r="H28" s="67" t="str">
        <f t="shared" si="3"/>
        <v/>
      </c>
      <c r="I28" s="1228" t="e">
        <f>Sprachen!#REF!</f>
        <v>#REF!</v>
      </c>
      <c r="J28" s="159"/>
      <c r="K28" s="160"/>
      <c r="L28" s="67" t="str">
        <f t="shared" si="0"/>
        <v/>
      </c>
      <c r="M28" s="160"/>
      <c r="N28" s="67" t="str">
        <f t="shared" si="1"/>
        <v/>
      </c>
    </row>
    <row r="29" spans="2:18" ht="15" customHeight="1" x14ac:dyDescent="0.2">
      <c r="B29" s="1228" t="e">
        <f>Sprachen!#REF!</f>
        <v>#REF!</v>
      </c>
      <c r="C29" s="917"/>
      <c r="D29" s="871"/>
      <c r="E29" s="160"/>
      <c r="F29" s="67" t="str">
        <f t="shared" si="2"/>
        <v/>
      </c>
      <c r="G29" s="160"/>
      <c r="H29" s="67" t="str">
        <f t="shared" si="3"/>
        <v/>
      </c>
      <c r="I29" s="1228" t="e">
        <f>Sprachen!#REF!</f>
        <v>#REF!</v>
      </c>
      <c r="J29" s="228"/>
      <c r="K29" s="229"/>
      <c r="L29" s="230" t="str">
        <f t="shared" si="0"/>
        <v/>
      </c>
      <c r="M29" s="229"/>
      <c r="N29" s="230" t="str">
        <f t="shared" si="1"/>
        <v/>
      </c>
    </row>
    <row r="30" spans="2:18" ht="15" customHeight="1" x14ac:dyDescent="0.2">
      <c r="B30" s="1229" t="e">
        <f>Sprachen!#REF!</f>
        <v>#REF!</v>
      </c>
      <c r="C30" s="936"/>
      <c r="D30" s="1138"/>
      <c r="E30" s="4"/>
      <c r="F30" s="69" t="str">
        <f t="shared" si="2"/>
        <v/>
      </c>
      <c r="G30" s="4"/>
      <c r="H30" s="69" t="str">
        <f t="shared" si="3"/>
        <v/>
      </c>
      <c r="I30" s="1229" t="e">
        <f>Sprachen!#REF!</f>
        <v>#REF!</v>
      </c>
      <c r="J30" s="91"/>
      <c r="K30" s="4"/>
      <c r="L30" s="69" t="str">
        <f t="shared" si="0"/>
        <v/>
      </c>
      <c r="M30" s="4"/>
      <c r="N30" s="69" t="str">
        <f t="shared" si="1"/>
        <v/>
      </c>
    </row>
    <row r="31" spans="2:18" ht="15" customHeight="1" x14ac:dyDescent="0.2">
      <c r="B31" s="1227" t="str">
        <f>Sprachen!H281</f>
        <v>Acqua calda</v>
      </c>
      <c r="C31" s="1230"/>
      <c r="D31" s="1231"/>
      <c r="E31" s="7"/>
      <c r="F31" s="68" t="str">
        <f t="shared" si="2"/>
        <v/>
      </c>
      <c r="G31" s="7"/>
      <c r="H31" s="68" t="str">
        <f t="shared" si="3"/>
        <v/>
      </c>
      <c r="I31" s="1224" t="str">
        <f>Sprachen!H329</f>
        <v>Altri</v>
      </c>
      <c r="J31" s="92"/>
      <c r="K31" s="7"/>
      <c r="L31" s="68" t="str">
        <f t="shared" si="0"/>
        <v/>
      </c>
      <c r="M31" s="7"/>
      <c r="N31" s="68" t="str">
        <f t="shared" si="1"/>
        <v/>
      </c>
    </row>
    <row r="32" spans="2:18" ht="15" customHeight="1" x14ac:dyDescent="0.2">
      <c r="B32" s="1228" t="e">
        <f>Sprachen!#REF!</f>
        <v>#REF!</v>
      </c>
      <c r="C32" s="917"/>
      <c r="D32" s="871"/>
      <c r="E32" s="160"/>
      <c r="F32" s="67" t="str">
        <f t="shared" si="2"/>
        <v/>
      </c>
      <c r="G32" s="160"/>
      <c r="H32" s="67" t="str">
        <f t="shared" si="3"/>
        <v/>
      </c>
      <c r="I32" s="1225"/>
      <c r="J32" s="5"/>
      <c r="K32" s="6"/>
      <c r="L32" s="66" t="str">
        <f t="shared" si="0"/>
        <v/>
      </c>
      <c r="M32" s="6"/>
      <c r="N32" s="66" t="str">
        <f t="shared" si="1"/>
        <v/>
      </c>
    </row>
    <row r="33" spans="2:18" ht="15" customHeight="1" x14ac:dyDescent="0.2">
      <c r="B33" s="1228" t="e">
        <f>Sprachen!#REF!</f>
        <v>#REF!</v>
      </c>
      <c r="C33" s="917"/>
      <c r="D33" s="871"/>
      <c r="E33" s="160"/>
      <c r="F33" s="67" t="str">
        <f t="shared" si="2"/>
        <v/>
      </c>
      <c r="G33" s="160"/>
      <c r="H33" s="67" t="str">
        <f t="shared" si="3"/>
        <v/>
      </c>
      <c r="I33" s="1225"/>
      <c r="J33" s="159"/>
      <c r="K33" s="160"/>
      <c r="L33" s="67" t="str">
        <f t="shared" si="0"/>
        <v/>
      </c>
      <c r="M33" s="160"/>
      <c r="N33" s="67" t="str">
        <f t="shared" si="1"/>
        <v/>
      </c>
    </row>
    <row r="34" spans="2:18" ht="15" customHeight="1" x14ac:dyDescent="0.2">
      <c r="B34" s="1228" t="e">
        <f>Sprachen!#REF!</f>
        <v>#REF!</v>
      </c>
      <c r="C34" s="917"/>
      <c r="D34" s="871"/>
      <c r="E34" s="160"/>
      <c r="F34" s="67" t="str">
        <f t="shared" si="2"/>
        <v/>
      </c>
      <c r="G34" s="160"/>
      <c r="H34" s="67" t="str">
        <f t="shared" si="3"/>
        <v/>
      </c>
      <c r="I34" s="1225"/>
      <c r="J34" s="159"/>
      <c r="K34" s="160"/>
      <c r="L34" s="67" t="str">
        <f t="shared" si="0"/>
        <v/>
      </c>
      <c r="M34" s="160"/>
      <c r="N34" s="67" t="str">
        <f t="shared" si="1"/>
        <v/>
      </c>
    </row>
    <row r="35" spans="2:18" ht="15" customHeight="1" x14ac:dyDescent="0.2">
      <c r="B35" s="1229" t="e">
        <f>Sprachen!#REF!</f>
        <v>#REF!</v>
      </c>
      <c r="C35" s="936"/>
      <c r="D35" s="1138"/>
      <c r="E35" s="4"/>
      <c r="F35" s="69" t="str">
        <f t="shared" si="2"/>
        <v/>
      </c>
      <c r="G35" s="4"/>
      <c r="H35" s="69" t="str">
        <f t="shared" si="3"/>
        <v/>
      </c>
      <c r="I35" s="1226"/>
      <c r="J35" s="463" t="str">
        <f>Sprachen!H332</f>
        <v>Consumatori vari ²⁾</v>
      </c>
      <c r="K35" s="229"/>
      <c r="L35" s="230" t="str">
        <f t="shared" si="0"/>
        <v/>
      </c>
      <c r="M35" s="229"/>
      <c r="N35" s="230" t="str">
        <f t="shared" si="1"/>
        <v/>
      </c>
    </row>
    <row r="36" spans="2:18" customFormat="1" ht="15" customHeight="1" x14ac:dyDescent="0.2">
      <c r="B36" s="1227" t="str">
        <f>Sprachen!H282</f>
        <v>Ventilazione / climatizzazione</v>
      </c>
      <c r="C36" s="1230"/>
      <c r="D36" s="1231"/>
      <c r="E36" s="7"/>
      <c r="F36" s="68" t="str">
        <f t="shared" si="2"/>
        <v/>
      </c>
      <c r="G36" s="7"/>
      <c r="H36" s="68" t="str">
        <f t="shared" si="3"/>
        <v/>
      </c>
      <c r="I36" s="444" t="str">
        <f>Sprachen!H330</f>
        <v>Impianti di processo e produzione:</v>
      </c>
      <c r="J36" s="235"/>
      <c r="K36" s="513"/>
      <c r="L36" s="236"/>
      <c r="M36" s="513"/>
      <c r="N36" s="236"/>
      <c r="O36" s="406"/>
      <c r="P36" s="406"/>
      <c r="Q36" s="406"/>
      <c r="R36" s="406"/>
    </row>
    <row r="37" spans="2:18" ht="15" customHeight="1" x14ac:dyDescent="0.2">
      <c r="B37" s="1228" t="e">
        <f>Sprachen!#REF!</f>
        <v>#REF!</v>
      </c>
      <c r="C37" s="917"/>
      <c r="D37" s="871"/>
      <c r="E37" s="160"/>
      <c r="F37" s="67" t="str">
        <f t="shared" si="2"/>
        <v/>
      </c>
      <c r="G37" s="160"/>
      <c r="H37" s="67" t="str">
        <f t="shared" si="3"/>
        <v/>
      </c>
      <c r="I37" s="221"/>
      <c r="J37" s="5"/>
      <c r="K37" s="6"/>
      <c r="L37" s="66" t="str">
        <f t="shared" ref="L37:L45" si="4">IF($E$20=0,"",K37/$E$20)</f>
        <v/>
      </c>
      <c r="M37" s="6"/>
      <c r="N37" s="66" t="str">
        <f t="shared" ref="N37:N45" si="5">IF($G$20=0,"",M37/$G$20)</f>
        <v/>
      </c>
    </row>
    <row r="38" spans="2:18" ht="15" customHeight="1" x14ac:dyDescent="0.2">
      <c r="B38" s="1228" t="e">
        <f>Sprachen!#REF!</f>
        <v>#REF!</v>
      </c>
      <c r="C38" s="917"/>
      <c r="D38" s="871"/>
      <c r="E38" s="160"/>
      <c r="F38" s="67" t="str">
        <f t="shared" si="2"/>
        <v/>
      </c>
      <c r="G38" s="160"/>
      <c r="H38" s="67" t="str">
        <f t="shared" si="3"/>
        <v/>
      </c>
      <c r="I38" s="221"/>
      <c r="J38" s="159"/>
      <c r="K38" s="160"/>
      <c r="L38" s="67" t="str">
        <f t="shared" si="4"/>
        <v/>
      </c>
      <c r="M38" s="160"/>
      <c r="N38" s="67" t="str">
        <f t="shared" si="5"/>
        <v/>
      </c>
    </row>
    <row r="39" spans="2:18" ht="15" customHeight="1" x14ac:dyDescent="0.2">
      <c r="B39" s="1228" t="e">
        <f>Sprachen!#REF!</f>
        <v>#REF!</v>
      </c>
      <c r="C39" s="917"/>
      <c r="D39" s="871"/>
      <c r="E39" s="160"/>
      <c r="F39" s="67" t="str">
        <f t="shared" si="2"/>
        <v/>
      </c>
      <c r="G39" s="160"/>
      <c r="H39" s="67" t="str">
        <f t="shared" si="3"/>
        <v/>
      </c>
      <c r="I39" s="221"/>
      <c r="J39" s="159"/>
      <c r="K39" s="160"/>
      <c r="L39" s="67" t="str">
        <f t="shared" si="4"/>
        <v/>
      </c>
      <c r="M39" s="160"/>
      <c r="N39" s="67" t="str">
        <f t="shared" si="5"/>
        <v/>
      </c>
    </row>
    <row r="40" spans="2:18" ht="15" customHeight="1" x14ac:dyDescent="0.2">
      <c r="B40" s="1229" t="e">
        <f>Sprachen!#REF!</f>
        <v>#REF!</v>
      </c>
      <c r="C40" s="936"/>
      <c r="D40" s="1138"/>
      <c r="E40" s="4"/>
      <c r="F40" s="69" t="str">
        <f t="shared" si="2"/>
        <v/>
      </c>
      <c r="G40" s="4"/>
      <c r="H40" s="69" t="str">
        <f t="shared" si="3"/>
        <v/>
      </c>
      <c r="I40" s="221"/>
      <c r="J40" s="159"/>
      <c r="K40" s="160"/>
      <c r="L40" s="67" t="str">
        <f t="shared" si="4"/>
        <v/>
      </c>
      <c r="M40" s="160"/>
      <c r="N40" s="67" t="str">
        <f t="shared" si="5"/>
        <v/>
      </c>
    </row>
    <row r="41" spans="2:18" ht="15" customHeight="1" x14ac:dyDescent="0.2">
      <c r="B41" s="1227" t="str">
        <f>Sprachen!H283</f>
        <v>Illuminazione</v>
      </c>
      <c r="C41" s="1230"/>
      <c r="D41" s="1231"/>
      <c r="E41" s="7"/>
      <c r="F41" s="68" t="str">
        <f t="shared" si="2"/>
        <v/>
      </c>
      <c r="G41" s="7"/>
      <c r="H41" s="68" t="str">
        <f t="shared" si="3"/>
        <v/>
      </c>
      <c r="I41" s="221"/>
      <c r="J41" s="159"/>
      <c r="K41" s="160"/>
      <c r="L41" s="67" t="str">
        <f t="shared" si="4"/>
        <v/>
      </c>
      <c r="M41" s="160"/>
      <c r="N41" s="67" t="str">
        <f t="shared" si="5"/>
        <v/>
      </c>
    </row>
    <row r="42" spans="2:18" ht="15" customHeight="1" x14ac:dyDescent="0.2">
      <c r="B42" s="1228" t="e">
        <f>Sprachen!#REF!</f>
        <v>#REF!</v>
      </c>
      <c r="C42" s="917"/>
      <c r="D42" s="871"/>
      <c r="E42" s="160"/>
      <c r="F42" s="67" t="str">
        <f t="shared" si="2"/>
        <v/>
      </c>
      <c r="G42" s="160"/>
      <c r="H42" s="67" t="str">
        <f t="shared" si="3"/>
        <v/>
      </c>
      <c r="I42" s="221"/>
      <c r="J42" s="159"/>
      <c r="K42" s="160"/>
      <c r="L42" s="67" t="str">
        <f t="shared" si="4"/>
        <v/>
      </c>
      <c r="M42" s="160"/>
      <c r="N42" s="67" t="str">
        <f t="shared" si="5"/>
        <v/>
      </c>
    </row>
    <row r="43" spans="2:18" ht="15" customHeight="1" x14ac:dyDescent="0.2">
      <c r="B43" s="1228" t="e">
        <f>Sprachen!#REF!</f>
        <v>#REF!</v>
      </c>
      <c r="C43" s="917"/>
      <c r="D43" s="871"/>
      <c r="E43" s="160"/>
      <c r="F43" s="67" t="str">
        <f t="shared" si="2"/>
        <v/>
      </c>
      <c r="G43" s="160"/>
      <c r="H43" s="67" t="str">
        <f t="shared" si="3"/>
        <v/>
      </c>
      <c r="I43" s="221"/>
      <c r="J43" s="8"/>
      <c r="K43" s="160"/>
      <c r="L43" s="67" t="str">
        <f t="shared" si="4"/>
        <v/>
      </c>
      <c r="M43" s="160"/>
      <c r="N43" s="67" t="str">
        <f t="shared" si="5"/>
        <v/>
      </c>
    </row>
    <row r="44" spans="2:18" ht="15" customHeight="1" x14ac:dyDescent="0.2">
      <c r="B44" s="1228" t="e">
        <f>Sprachen!#REF!</f>
        <v>#REF!</v>
      </c>
      <c r="C44" s="917"/>
      <c r="D44" s="871"/>
      <c r="E44" s="160"/>
      <c r="F44" s="67" t="str">
        <f t="shared" si="2"/>
        <v/>
      </c>
      <c r="G44" s="160"/>
      <c r="H44" s="67" t="str">
        <f t="shared" si="3"/>
        <v/>
      </c>
      <c r="I44" s="221"/>
      <c r="J44" s="159"/>
      <c r="K44" s="160"/>
      <c r="L44" s="67" t="str">
        <f t="shared" si="4"/>
        <v/>
      </c>
      <c r="M44" s="160"/>
      <c r="N44" s="67" t="str">
        <f t="shared" si="5"/>
        <v/>
      </c>
    </row>
    <row r="45" spans="2:18" ht="15" customHeight="1" x14ac:dyDescent="0.2">
      <c r="B45" s="1229" t="e">
        <f>Sprachen!#REF!</f>
        <v>#REF!</v>
      </c>
      <c r="C45" s="936"/>
      <c r="D45" s="1138"/>
      <c r="E45" s="4"/>
      <c r="F45" s="69" t="str">
        <f t="shared" si="2"/>
        <v/>
      </c>
      <c r="G45" s="4"/>
      <c r="H45" s="69" t="str">
        <f t="shared" si="3"/>
        <v/>
      </c>
      <c r="I45" s="222"/>
      <c r="J45" s="91"/>
      <c r="K45" s="4"/>
      <c r="L45" s="69" t="str">
        <f t="shared" si="4"/>
        <v/>
      </c>
      <c r="M45" s="4"/>
      <c r="N45" s="69" t="str">
        <f t="shared" si="5"/>
        <v/>
      </c>
    </row>
    <row r="46" spans="2:18" customFormat="1" ht="3" customHeight="1" x14ac:dyDescent="0.2">
      <c r="B46" s="216"/>
      <c r="N46" s="214"/>
      <c r="O46" s="406"/>
      <c r="P46" s="406"/>
      <c r="Q46" s="406"/>
      <c r="R46" s="406"/>
    </row>
    <row r="47" spans="2:18" ht="15" customHeight="1" x14ac:dyDescent="0.2">
      <c r="B47" s="461" t="str">
        <f>Sprachen!H284</f>
        <v>2) Max. il 20% a «Consumatori vari». Il 100% del fabbisogno energetico deve essere ripartito tra i singoli consumatori.</v>
      </c>
      <c r="C47" s="240"/>
      <c r="D47" s="240"/>
      <c r="E47" s="240"/>
      <c r="F47" s="240"/>
      <c r="G47" s="240"/>
      <c r="H47" s="181"/>
      <c r="I47" s="906" t="str">
        <f>Sprachen!H331</f>
        <v>Totale fabbisogno di energia assegnato:</v>
      </c>
      <c r="J47" s="908"/>
      <c r="K47" s="53">
        <f>SUM(E26:E45,K26:K35,K37:K45)</f>
        <v>0</v>
      </c>
      <c r="L47" s="70" t="str">
        <f>IF($E$20=0,"",K47/E20)</f>
        <v/>
      </c>
      <c r="M47" s="53">
        <f>SUM(G26:G45,M26:M35,M37:M45)</f>
        <v>0</v>
      </c>
      <c r="N47" s="70" t="str">
        <f>IF($G$20=0,"",M47/G20)</f>
        <v/>
      </c>
    </row>
    <row r="48" spans="2:18" ht="15" customHeight="1" x14ac:dyDescent="0.2">
      <c r="C48" s="800"/>
      <c r="D48" s="800"/>
      <c r="E48" s="800"/>
      <c r="F48" s="800"/>
      <c r="G48" s="800"/>
      <c r="H48" s="800"/>
      <c r="I48" s="800"/>
      <c r="J48" s="800"/>
      <c r="K48" s="800"/>
      <c r="L48" s="800"/>
      <c r="M48" s="800"/>
      <c r="O48" s="9"/>
      <c r="P48" s="9"/>
      <c r="Q48" s="9"/>
      <c r="R48" s="9"/>
    </row>
  </sheetData>
  <sheetProtection algorithmName="SHA-512" hashValue="HlL2mgSaq00Z+d6txN011QZusabVvg+C0YLOIVpcz9205RREUfdFq3+JqngFtFeWyxbc0uLba9v0MnPOIRSo7g==" saltValue="uW/HC7QYRn3zlVZ9pnw2/Q==" spinCount="100000" sheet="1" formatCells="0" selectLockedCells="1"/>
  <customSheetViews>
    <customSheetView guid="{B2E9B8AF-852F-4064-8C1D-BCF9CAE8288A}" fitToPage="1">
      <selection activeCell="F38" sqref="F38"/>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55">
    <mergeCell ref="C27:D27"/>
    <mergeCell ref="C28:D28"/>
    <mergeCell ref="C30:D30"/>
    <mergeCell ref="C33:D33"/>
    <mergeCell ref="C29:D29"/>
    <mergeCell ref="E7:F7"/>
    <mergeCell ref="G7:H7"/>
    <mergeCell ref="B7:D8"/>
    <mergeCell ref="C31:D31"/>
    <mergeCell ref="C32:D32"/>
    <mergeCell ref="B26:B30"/>
    <mergeCell ref="B31:B35"/>
    <mergeCell ref="B15:D15"/>
    <mergeCell ref="B18:D18"/>
    <mergeCell ref="B20:D20"/>
    <mergeCell ref="B23:D24"/>
    <mergeCell ref="B9:D9"/>
    <mergeCell ref="B16:D16"/>
    <mergeCell ref="B11:N11"/>
    <mergeCell ref="I20:N20"/>
    <mergeCell ref="I9:N9"/>
    <mergeCell ref="B25:D25"/>
    <mergeCell ref="I12:J12"/>
    <mergeCell ref="I14:N14"/>
    <mergeCell ref="I13:N13"/>
    <mergeCell ref="L12:M12"/>
    <mergeCell ref="K23:L23"/>
    <mergeCell ref="M23:N23"/>
    <mergeCell ref="B13:D13"/>
    <mergeCell ref="I18:N18"/>
    <mergeCell ref="B14:D14"/>
    <mergeCell ref="I16:N16"/>
    <mergeCell ref="I15:N15"/>
    <mergeCell ref="C26:D26"/>
    <mergeCell ref="B12:D12"/>
    <mergeCell ref="B41:B45"/>
    <mergeCell ref="C41:D41"/>
    <mergeCell ref="C42:D42"/>
    <mergeCell ref="C43:D43"/>
    <mergeCell ref="C44:D44"/>
    <mergeCell ref="C45:D45"/>
    <mergeCell ref="C39:D39"/>
    <mergeCell ref="C40:D40"/>
    <mergeCell ref="C34:D34"/>
    <mergeCell ref="C35:D35"/>
    <mergeCell ref="C36:D36"/>
    <mergeCell ref="C37:D37"/>
    <mergeCell ref="C38:D38"/>
    <mergeCell ref="B36:B40"/>
    <mergeCell ref="I47:J47"/>
    <mergeCell ref="E23:F23"/>
    <mergeCell ref="G23:H23"/>
    <mergeCell ref="I25:J25"/>
    <mergeCell ref="I31:I35"/>
    <mergeCell ref="I26:I30"/>
  </mergeCells>
  <phoneticPr fontId="0" type="noConversion"/>
  <conditionalFormatting sqref="L47">
    <cfRule type="expression" dxfId="71" priority="2">
      <formula>AND($L$47&lt;&gt;"",OR($L$47&lt;0.98,$L$47&gt;1.02))</formula>
    </cfRule>
  </conditionalFormatting>
  <conditionalFormatting sqref="N47">
    <cfRule type="expression" dxfId="70" priority="1">
      <formula>AND($N$47&lt;&gt;"",OR($N$47&lt;0.98,$N$47&gt;1.02))</formula>
    </cfRule>
  </conditionalFormatting>
  <dataValidations count="9">
    <dataValidation type="decimal" allowBlank="1" showInputMessage="1" showErrorMessage="1" promptTitle="CLA" prompt="Il coefficiente di lavoro annuo medio di tutte le pompe di calore è necessario per calcolare l’energia termica risultante mediante il fabbisogno di elettricità." sqref="K12" xr:uid="{00000000-0002-0000-0900-000000000000}">
      <formula1>0</formula1>
      <formula2>10</formula2>
    </dataValidation>
    <dataValidation type="decimal" operator="lessThanOrEqual" allowBlank="1" showInputMessage="1" showErrorMessage="1" promptTitle="Fabbisogno elettr. di PC/MF" prompt="Il fabbisogno di elettricità di tutte le pompe di calore (e/o delle macchine frigorifero) deve essere riportato con segno negativo._x000a_Il coefficiente di lavoro annuo CLA è utilizzato in seguito per calcolare l’energia termica prodotta._x000a_" sqref="G12" xr:uid="{00000000-0002-0000-0900-000001000000}">
      <formula1>0</formula1>
    </dataValidation>
    <dataValidation type="decimal" operator="greaterThanOrEqual" allowBlank="1" showInputMessage="1" showErrorMessage="1" promptTitle="Utilizzo di energia ambientale" prompt="Indicare l’energia ambientale termica utilizzata (p. es. free-cooling, impianti solari termici, escluse PC/MF) per il consumo proprio." sqref="E14" xr:uid="{00000000-0002-0000-0900-000002000000}">
      <formula1>0</formula1>
    </dataValidation>
    <dataValidation type="decimal" operator="lessThanOrEqual" allowBlank="1" showInputMessage="1" showErrorMessage="1" sqref="E18 G18" xr:uid="{00000000-0002-0000-0900-000003000000}">
      <formula1>0</formula1>
    </dataValidation>
    <dataValidation type="decimal" operator="greaterThanOrEqual" allowBlank="1" showInputMessage="1" showErrorMessage="1" promptTitle="Prod. di elettricità da CTEB" prompt="Indicare solo la produzione di elettricità da CTEB destinata al consumo proprio." sqref="G15" xr:uid="{00000000-0002-0000-0900-000004000000}">
      <formula1>0</formula1>
    </dataValidation>
    <dataValidation type="decimal" operator="greaterThanOrEqual" allowBlank="1" showInputMessage="1" showErrorMessage="1" promptTitle="Prod. di elettr. rinnovabili:" prompt="Prod. di elettr. (FV, piccoli imp. idroelettr., ecc.) per il cons. proprio (senza RIC, senza le vendite ai portali di corr. ecol., senza gli acquisti di certific.)._x000a_-&gt;Riport. la corr. ecol. prelevata nel Form. C, cifra C.1 «Totale energia elettrica»." sqref="G16" xr:uid="{00000000-0002-0000-0900-000005000000}">
      <formula1>0</formula1>
    </dataValidation>
    <dataValidation type="decimal" operator="greaterThanOrEqual" allowBlank="1" showInputMessage="1" showErrorMessage="1" promptTitle="Util. di calore residuo interno" prompt="Riportare qui il calore residuo interno utilizzato direttamente (ossia senza l’impiego di PC)._x000a_Il calore residuo esterno sfruttato direttamente (p. es. da areali esterni) deve essere indicato come teleriscaldamento (Formulario C, cifra C.1)." sqref="E13" xr:uid="{00000000-0002-0000-0900-000006000000}">
      <formula1>0</formula1>
    </dataValidation>
    <dataValidation type="list" allowBlank="1" showInputMessage="1" showErrorMessage="1" promptTitle="Quota energia ambientale" prompt="Indicare quale quota di energia ambientale (e/o di calore residuo esterno) è utilizzata come fonte di energia dalle PC/MF._x000a_Es:_x000a_100% = solo energia ambientale_x000a_60% = 60% energia ambientale, 40% calore residuo interno_x000a_0% = solo calore residuo interno" sqref="N12" xr:uid="{00000000-0002-0000-0900-000007000000}">
      <formula1>DD_Umweltwaerme</formula1>
    </dataValidation>
    <dataValidation allowBlank="1" showInputMessage="1" showErrorMessage="1" promptTitle="Energia termica prodotta" prompt="Questa è composta dall’energia elettrica immessa nonché dall’energia sottratta alla fonte di calore (calore ambientale, calore residuo esterno o interno)." sqref="E12" xr:uid="{00000000-0002-0000-0900-000008000000}"/>
  </dataValidations>
  <printOptions horizontalCentered="1"/>
  <pageMargins left="0.47244094488188981" right="0.47244094488188981" top="0.39370078740157483" bottom="0.39370078740157483" header="0.51181102362204722" footer="0.27559055118110237"/>
  <pageSetup paperSize="9" scale="80" fitToHeight="0" orientation="landscape" verticalDpi="300" r:id="rId2"/>
  <headerFooter>
    <oddFooter>&amp;L&amp;8Analisi del consumo energetico ACE&amp;C&amp;8Tool ACE v1.11_i&amp;R&amp;8Conferenza dei servizi cantonali dell’energia (EnFK)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FormularE">
    <tabColor rgb="FFFFFF99"/>
    <pageSetUpPr fitToPage="1"/>
  </sheetPr>
  <dimension ref="B2:U45"/>
  <sheetViews>
    <sheetView showGridLines="0" showRowColHeaders="0" showRuler="0" zoomScaleNormal="100" workbookViewId="0">
      <selection activeCell="C13" sqref="C13:D13"/>
    </sheetView>
  </sheetViews>
  <sheetFormatPr baseColWidth="10" defaultColWidth="11.42578125" defaultRowHeight="15" customHeight="1" x14ac:dyDescent="0.2"/>
  <cols>
    <col min="1" max="1" width="5.7109375" style="72" customWidth="1"/>
    <col min="2" max="2" width="3.28515625" style="72" customWidth="1"/>
    <col min="3" max="3" width="6.28515625" style="72" customWidth="1"/>
    <col min="4" max="4" width="23" style="72" customWidth="1"/>
    <col min="5" max="5" width="3.5703125" style="72" customWidth="1"/>
    <col min="6" max="6" width="8.85546875" style="72" customWidth="1"/>
    <col min="7" max="7" width="3.7109375" style="72" customWidth="1"/>
    <col min="8" max="10" width="8.85546875" style="72" customWidth="1"/>
    <col min="11" max="11" width="7.7109375" style="72" customWidth="1"/>
    <col min="12" max="13" width="10.28515625" style="72" bestFit="1" customWidth="1"/>
    <col min="14" max="14" width="12.42578125" style="72" customWidth="1"/>
    <col min="15" max="15" width="10.140625" style="72" customWidth="1"/>
    <col min="16" max="16" width="7.7109375" style="72" customWidth="1"/>
    <col min="17" max="17" width="9" style="72" customWidth="1"/>
    <col min="18" max="18" width="11" style="161" customWidth="1"/>
    <col min="19" max="19" width="4.140625" style="352" hidden="1" customWidth="1"/>
    <col min="20" max="20" width="4.140625" style="406" hidden="1" customWidth="1"/>
    <col min="21" max="21" width="3.5703125" style="352" hidden="1" customWidth="1"/>
    <col min="22" max="16384" width="11.42578125" style="72"/>
  </cols>
  <sheetData>
    <row r="2" spans="2:21" s="9" customFormat="1" ht="15" customHeight="1" x14ac:dyDescent="0.2">
      <c r="B2" s="48" t="str">
        <f>Sprachen!H357</f>
        <v>Formulario E</v>
      </c>
      <c r="N2" s="18"/>
      <c r="O2" s="17"/>
      <c r="P2" s="17"/>
      <c r="Q2" s="18" t="str">
        <f>IF(Frontespizio!$G$13="","",Frontespizio!$G$13)</f>
        <v/>
      </c>
      <c r="R2" s="13"/>
      <c r="S2" s="153" t="s">
        <v>389</v>
      </c>
      <c r="T2" s="153" t="s">
        <v>389</v>
      </c>
      <c r="U2" s="153" t="s">
        <v>389</v>
      </c>
    </row>
    <row r="3" spans="2:21" s="9" customFormat="1" ht="15" customHeight="1" x14ac:dyDescent="0.2">
      <c r="B3" s="48" t="str">
        <f>Sprachen!H358</f>
        <v>Nuove misure e redditività</v>
      </c>
      <c r="D3" s="19"/>
      <c r="P3" s="16"/>
      <c r="Q3" s="18" t="str">
        <f>IF(Frontespizio!$G$26="","",Frontespizio!$G$26)</f>
        <v/>
      </c>
      <c r="R3" s="13"/>
      <c r="S3" s="153"/>
      <c r="T3" s="153"/>
      <c r="U3" s="153"/>
    </row>
    <row r="4" spans="2:21" ht="6" customHeight="1" x14ac:dyDescent="0.2">
      <c r="B4" s="71"/>
      <c r="C4" s="71"/>
      <c r="D4" s="71"/>
      <c r="E4" s="71"/>
      <c r="F4" s="71"/>
      <c r="G4" s="71"/>
      <c r="H4" s="71"/>
      <c r="I4" s="71"/>
      <c r="J4" s="71"/>
      <c r="K4" s="71"/>
      <c r="L4" s="71"/>
      <c r="M4" s="71"/>
      <c r="N4" s="71"/>
      <c r="O4" s="71"/>
      <c r="P4" s="71"/>
      <c r="Q4" s="71"/>
    </row>
    <row r="5" spans="2:21" ht="15" customHeight="1" x14ac:dyDescent="0.2">
      <c r="B5" s="541" t="s">
        <v>135</v>
      </c>
      <c r="C5" s="542" t="str">
        <f>Sprachen!H367</f>
        <v>Prelievo di energia ponderato dell’ultimo anno civile concluso ¹⁾ ²⁾:</v>
      </c>
      <c r="D5" s="542"/>
      <c r="E5" s="240"/>
      <c r="F5" s="542"/>
      <c r="G5" s="542"/>
      <c r="H5" s="543"/>
      <c r="I5" s="1272">
        <f>'Formulario C'!J25</f>
        <v>0</v>
      </c>
      <c r="J5" s="1272"/>
      <c r="K5" s="240" t="s">
        <v>60</v>
      </c>
      <c r="L5" s="1273" t="str">
        <f>Sprachen!H380</f>
        <v>1) Sec. il Form. C, cifra C.1      2) Fattori di ponderazione sec. il Form. C, Avvertenza 2)</v>
      </c>
      <c r="M5" s="1273"/>
      <c r="N5" s="1273"/>
      <c r="O5" s="1273"/>
      <c r="P5" s="1273"/>
      <c r="Q5" s="1274"/>
    </row>
    <row r="6" spans="2:21" ht="7.5" customHeight="1" x14ac:dyDescent="0.2">
      <c r="B6" s="73"/>
    </row>
    <row r="7" spans="2:21" s="74" customFormat="1" ht="15" customHeight="1" x14ac:dyDescent="0.2">
      <c r="B7" s="1269" t="str">
        <f>Sprachen!H359</f>
        <v>N°</v>
      </c>
      <c r="C7" s="1265" t="str">
        <f>Sprachen!H368</f>
        <v>Titolo della misura</v>
      </c>
      <c r="D7" s="1266"/>
      <c r="E7" s="1220" t="str">
        <f>Sprachen!H369</f>
        <v>Risparmio energetico</v>
      </c>
      <c r="F7" s="1219"/>
      <c r="G7" s="1219"/>
      <c r="H7" s="1219"/>
      <c r="I7" s="1219"/>
      <c r="J7" s="1219"/>
      <c r="K7" s="1279"/>
      <c r="L7" s="1284" t="str">
        <f>Sprachen!H381</f>
        <v>Prezzo dell’energia ¹⁾</v>
      </c>
      <c r="M7" s="1244"/>
      <c r="N7" s="1192" t="str">
        <f>Sprachen!H386</f>
        <v>Rispar. costi</v>
      </c>
      <c r="O7" s="1242" t="str">
        <f>Sprachen!H388</f>
        <v>Investimenti</v>
      </c>
      <c r="P7" s="1244"/>
      <c r="Q7" s="1192" t="str">
        <f>Sprachen!H391</f>
        <v>Payback</v>
      </c>
      <c r="R7" s="1261" t="str">
        <f>Sprachen!H393</f>
        <v>Descrizione</v>
      </c>
      <c r="S7" s="353"/>
      <c r="T7" s="353"/>
      <c r="U7" s="353"/>
    </row>
    <row r="8" spans="2:21" s="76" customFormat="1" ht="15" customHeight="1" x14ac:dyDescent="0.2">
      <c r="B8" s="1270"/>
      <c r="C8" s="1267"/>
      <c r="D8" s="1268"/>
      <c r="E8" s="1275" t="str">
        <f>Sprachen!H370</f>
        <v>Non ponderato</v>
      </c>
      <c r="F8" s="1276"/>
      <c r="G8" s="1276"/>
      <c r="H8" s="1276"/>
      <c r="I8" s="1277"/>
      <c r="J8" s="1275" t="str">
        <f>Sprachen!H376</f>
        <v>Ponderato ²⁾</v>
      </c>
      <c r="K8" s="1278"/>
      <c r="L8" s="1285"/>
      <c r="M8" s="1247"/>
      <c r="N8" s="1193"/>
      <c r="O8" s="1245"/>
      <c r="P8" s="1247"/>
      <c r="Q8" s="1193"/>
      <c r="R8" s="1261"/>
      <c r="S8" s="354"/>
      <c r="T8" s="354"/>
      <c r="U8" s="354"/>
    </row>
    <row r="9" spans="2:21" s="77" customFormat="1" ht="15" customHeight="1" x14ac:dyDescent="0.2">
      <c r="B9" s="563"/>
      <c r="C9" s="450"/>
      <c r="D9" s="564"/>
      <c r="E9" s="1282" t="str">
        <f>Sprachen!H371</f>
        <v>Risparmio 1</v>
      </c>
      <c r="F9" s="1283"/>
      <c r="G9" s="1280" t="str">
        <f>Sprachen!H373</f>
        <v>Risparmio 2</v>
      </c>
      <c r="H9" s="1281"/>
      <c r="I9" s="565" t="str">
        <f>Sprachen!H375</f>
        <v>Totale</v>
      </c>
      <c r="J9" s="566" t="str">
        <f>Sprachen!H377</f>
        <v>Totale</v>
      </c>
      <c r="K9" s="567" t="str">
        <f>Sprachen!H378</f>
        <v>Quota</v>
      </c>
      <c r="L9" s="568" t="str">
        <f>Sprachen!H382</f>
        <v>Risparmio 1</v>
      </c>
      <c r="M9" s="569" t="str">
        <f>Sprachen!H385</f>
        <v>Risparmio 2</v>
      </c>
      <c r="N9" s="570" t="str">
        <f>Sprachen!H387</f>
        <v>Totale</v>
      </c>
      <c r="O9" s="457" t="str">
        <f>Sprachen!H389</f>
        <v>Totale</v>
      </c>
      <c r="P9" s="571" t="str">
        <f>Sprachen!H390</f>
        <v>QE</v>
      </c>
      <c r="Q9" s="665"/>
      <c r="R9" s="1271" t="str">
        <f>Sprachen!H394</f>
        <v>Cliccare per passare al foglio «Details»:</v>
      </c>
      <c r="S9" s="355"/>
      <c r="T9" s="355"/>
      <c r="U9" s="355"/>
    </row>
    <row r="10" spans="2:21" s="77" customFormat="1" ht="15" customHeight="1" x14ac:dyDescent="0.2">
      <c r="B10" s="463"/>
      <c r="C10" s="451"/>
      <c r="D10" s="572"/>
      <c r="E10" s="547" t="str">
        <f>Sprachen!H372</f>
        <v>Tipo</v>
      </c>
      <c r="F10" s="548" t="s">
        <v>99</v>
      </c>
      <c r="G10" s="548" t="str">
        <f>Sprachen!H374</f>
        <v>Tipo</v>
      </c>
      <c r="H10" s="548" t="s">
        <v>99</v>
      </c>
      <c r="I10" s="549" t="s">
        <v>99</v>
      </c>
      <c r="J10" s="550" t="s">
        <v>99</v>
      </c>
      <c r="K10" s="551" t="s">
        <v>46</v>
      </c>
      <c r="L10" s="552" t="s">
        <v>98</v>
      </c>
      <c r="M10" s="553" t="s">
        <v>98</v>
      </c>
      <c r="N10" s="554" t="s">
        <v>131</v>
      </c>
      <c r="O10" s="550" t="s">
        <v>102</v>
      </c>
      <c r="P10" s="555" t="s">
        <v>46</v>
      </c>
      <c r="Q10" s="554" t="s">
        <v>132</v>
      </c>
      <c r="R10" s="1271"/>
      <c r="S10" s="355"/>
      <c r="T10" s="355"/>
      <c r="U10" s="355"/>
    </row>
    <row r="11" spans="2:21" s="80" customFormat="1" ht="15" customHeight="1" x14ac:dyDescent="0.2">
      <c r="B11" s="573"/>
      <c r="C11" s="544"/>
      <c r="D11" s="545"/>
      <c r="E11" s="556"/>
      <c r="F11" s="557" t="s">
        <v>134</v>
      </c>
      <c r="G11" s="557"/>
      <c r="H11" s="557" t="s">
        <v>51</v>
      </c>
      <c r="I11" s="558" t="s">
        <v>145</v>
      </c>
      <c r="J11" s="559" t="s">
        <v>932</v>
      </c>
      <c r="K11" s="560" t="s">
        <v>146</v>
      </c>
      <c r="L11" s="561" t="s">
        <v>933</v>
      </c>
      <c r="M11" s="560" t="s">
        <v>934</v>
      </c>
      <c r="N11" s="75" t="s">
        <v>927</v>
      </c>
      <c r="O11" s="559" t="s">
        <v>147</v>
      </c>
      <c r="P11" s="562" t="s">
        <v>52</v>
      </c>
      <c r="Q11" s="75" t="s">
        <v>926</v>
      </c>
      <c r="R11" s="1271"/>
      <c r="S11" s="356"/>
      <c r="T11" s="356"/>
      <c r="U11" s="356"/>
    </row>
    <row r="12" spans="2:21" s="77" customFormat="1" ht="15" customHeight="1" x14ac:dyDescent="0.2">
      <c r="B12" s="465" t="str">
        <f>Sprachen!H360</f>
        <v>Tecnica impiant./involucro edilizio</v>
      </c>
      <c r="C12" s="574"/>
      <c r="D12" s="575"/>
      <c r="E12" s="454"/>
      <c r="F12" s="576"/>
      <c r="G12" s="577"/>
      <c r="H12" s="576"/>
      <c r="I12" s="578"/>
      <c r="J12" s="579"/>
      <c r="K12" s="580"/>
      <c r="L12" s="581"/>
      <c r="M12" s="582"/>
      <c r="N12" s="583"/>
      <c r="O12" s="579"/>
      <c r="P12" s="584"/>
      <c r="Q12" s="585"/>
      <c r="R12" s="1271"/>
      <c r="S12" s="355"/>
      <c r="T12" s="355"/>
      <c r="U12" s="355"/>
    </row>
    <row r="13" spans="2:21" s="77" customFormat="1" ht="15" customHeight="1" x14ac:dyDescent="0.2">
      <c r="B13" s="619">
        <v>1</v>
      </c>
      <c r="C13" s="1251"/>
      <c r="D13" s="1252"/>
      <c r="E13" s="687"/>
      <c r="F13" s="688"/>
      <c r="G13" s="689"/>
      <c r="H13" s="688"/>
      <c r="I13" s="690" t="str">
        <f t="shared" ref="I13:I26" si="0">IF(C13="","",F13+H13)</f>
        <v/>
      </c>
      <c r="J13" s="691" t="str">
        <f>IF(C13="","",IFERROR(F13*VLOOKUP(E13,Admin!$A$64:$B$69,2,FALSE),0)+IFERROR(H13*VLOOKUP(G13,Admin!$A$64:$B$69,2,FALSE),0))</f>
        <v/>
      </c>
      <c r="K13" s="692" t="str">
        <f t="shared" ref="K13:K26" si="1">IF(C13="","",IF($I$5=0,0,J13/$I$5))</f>
        <v/>
      </c>
      <c r="L13" s="693" t="str">
        <f>IF(C13="","",IF(E13="","0",IF(VLOOKUP(E13,'Formulario C'!$B$13:$E$21,4,0)="",Sprachen!H$383,VLOOKUP(E13,'Formulario C'!$B$13:$E$21,4,0))))</f>
        <v/>
      </c>
      <c r="M13" s="694" t="str">
        <f>IF(C13="","",IF(G13="","0",IF(VLOOKUP(G13,'Formulario C'!$B$13:$E$21,4,0)="",Sprachen!H$383,VLOOKUP(G13,'Formulario C'!$B$13:$E$21,4,0))))</f>
        <v/>
      </c>
      <c r="N13" s="695" t="str">
        <f t="shared" ref="N13:N26" si="2">IF(C13="","",(F13*L13)+(H13*M13))</f>
        <v/>
      </c>
      <c r="O13" s="696"/>
      <c r="P13" s="697"/>
      <c r="Q13" s="698" t="str">
        <f>IF(OR(N13="",N13=0),"",IF(O13="",0,IF(P13="",Sprachen!H$392,O13*P13/N13)))</f>
        <v/>
      </c>
      <c r="R13" s="464" t="str">
        <f>Sprachen!H395</f>
        <v>Descr. 1</v>
      </c>
      <c r="S13" s="355" t="e">
        <f ca="1">Eingabemeldung(Sprachen!H$416,Sprachen!H$415,'Formulario E'!E13)</f>
        <v>#NAME?</v>
      </c>
      <c r="T13" s="355" t="e">
        <f ca="1">Eingabemeldung(Sprachen!H$416,Sprachen!H$415,'Formulario E'!G13)</f>
        <v>#NAME?</v>
      </c>
      <c r="U13" s="355" t="e">
        <f ca="1">Eingabemeldung(Sprachen!H$418,Sprachen!H$417,'Formulario E'!P13)</f>
        <v>#NAME?</v>
      </c>
    </row>
    <row r="14" spans="2:21" s="77" customFormat="1" ht="15" customHeight="1" x14ac:dyDescent="0.2">
      <c r="B14" s="619">
        <v>2</v>
      </c>
      <c r="C14" s="1251"/>
      <c r="D14" s="1252"/>
      <c r="E14" s="687"/>
      <c r="F14" s="688"/>
      <c r="G14" s="689"/>
      <c r="H14" s="688"/>
      <c r="I14" s="690" t="str">
        <f t="shared" si="0"/>
        <v/>
      </c>
      <c r="J14" s="691" t="str">
        <f>IF(C14="","",IFERROR(F14*VLOOKUP(E14,Admin!$A$64:$B$69,2,FALSE),0)+IFERROR(H14*VLOOKUP(G14,Admin!$A$64:$B$69,2,FALSE),0))</f>
        <v/>
      </c>
      <c r="K14" s="692" t="str">
        <f t="shared" si="1"/>
        <v/>
      </c>
      <c r="L14" s="693" t="str">
        <f>IF(C14="","",IF(E14="","0",IF(VLOOKUP(E14,'Formulario C'!$B$13:$E$21,4,0)="",Sprachen!H$383,VLOOKUP(E14,'Formulario C'!$B$13:$E$21,4,0))))</f>
        <v/>
      </c>
      <c r="M14" s="694" t="str">
        <f>IF(C14="","",IF(G14="","0",IF(VLOOKUP(G14,'Formulario C'!$B$13:$E$21,4,0)="",Sprachen!H$383,VLOOKUP(G14,'Formulario C'!$B$13:$E$21,4,0))))</f>
        <v/>
      </c>
      <c r="N14" s="695" t="str">
        <f t="shared" si="2"/>
        <v/>
      </c>
      <c r="O14" s="696"/>
      <c r="P14" s="697"/>
      <c r="Q14" s="698" t="str">
        <f>IF(OR(N14="",N14=0),"",IF(O14="",0,IF(P14="",Sprachen!H$392,O14*P14/N14)))</f>
        <v/>
      </c>
      <c r="R14" s="464" t="str">
        <f>Sprachen!H396</f>
        <v>Descr. 2</v>
      </c>
      <c r="S14" s="355" t="e">
        <f ca="1">Eingabemeldung(Sprachen!H$416,Sprachen!H$415,'Formulario E'!E14)</f>
        <v>#NAME?</v>
      </c>
      <c r="T14" s="355" t="e">
        <f ca="1">Eingabemeldung(Sprachen!H$416,Sprachen!H$415,'Formulario E'!G14)</f>
        <v>#NAME?</v>
      </c>
      <c r="U14" s="355" t="e">
        <f ca="1">Eingabemeldung(Sprachen!H$418,Sprachen!H$417,'Formulario E'!P14)</f>
        <v>#NAME?</v>
      </c>
    </row>
    <row r="15" spans="2:21" s="77" customFormat="1" ht="15" customHeight="1" x14ac:dyDescent="0.2">
      <c r="B15" s="619">
        <v>3</v>
      </c>
      <c r="C15" s="1251"/>
      <c r="D15" s="1252"/>
      <c r="E15" s="687"/>
      <c r="F15" s="688"/>
      <c r="G15" s="689"/>
      <c r="H15" s="688"/>
      <c r="I15" s="690" t="str">
        <f t="shared" si="0"/>
        <v/>
      </c>
      <c r="J15" s="691" t="str">
        <f>IF(C15="","",IFERROR(F15*VLOOKUP(E15,Admin!$A$64:$B$69,2,FALSE),0)+IFERROR(H15*VLOOKUP(G15,Admin!$A$64:$B$69,2,FALSE),0))</f>
        <v/>
      </c>
      <c r="K15" s="692" t="str">
        <f t="shared" si="1"/>
        <v/>
      </c>
      <c r="L15" s="693" t="str">
        <f>IF(C15="","",IF(E15="","0",IF(VLOOKUP(E15,'Formulario C'!$B$13:$E$21,4,0)="",Sprachen!H$383,VLOOKUP(E15,'Formulario C'!$B$13:$E$21,4,0))))</f>
        <v/>
      </c>
      <c r="M15" s="694" t="str">
        <f>IF(C15="","",IF(G15="","0",IF(VLOOKUP(G15,'Formulario C'!$B$13:$E$21,4,0)="",Sprachen!H$383,VLOOKUP(G15,'Formulario C'!$B$13:$E$21,4,0))))</f>
        <v/>
      </c>
      <c r="N15" s="695" t="str">
        <f t="shared" si="2"/>
        <v/>
      </c>
      <c r="O15" s="696"/>
      <c r="P15" s="697"/>
      <c r="Q15" s="698" t="str">
        <f>IF(OR(N15="",N15=0),"",IF(O15="",0,IF(P15="",Sprachen!H$392,O15*P15/N15)))</f>
        <v/>
      </c>
      <c r="R15" s="464" t="str">
        <f>Sprachen!H397</f>
        <v>Descr. 3</v>
      </c>
      <c r="S15" s="355" t="e">
        <f ca="1">Eingabemeldung(Sprachen!H$416,Sprachen!H$415,'Formulario E'!E15)</f>
        <v>#NAME?</v>
      </c>
      <c r="T15" s="355" t="e">
        <f ca="1">Eingabemeldung(Sprachen!H$416,Sprachen!H$415,'Formulario E'!G15)</f>
        <v>#NAME?</v>
      </c>
      <c r="U15" s="355" t="e">
        <f ca="1">Eingabemeldung(Sprachen!H$418,Sprachen!H$417,'Formulario E'!P15)</f>
        <v>#NAME?</v>
      </c>
    </row>
    <row r="16" spans="2:21" s="77" customFormat="1" ht="15" customHeight="1" x14ac:dyDescent="0.2">
      <c r="B16" s="619">
        <v>4</v>
      </c>
      <c r="C16" s="1251"/>
      <c r="D16" s="1252"/>
      <c r="E16" s="687"/>
      <c r="F16" s="688"/>
      <c r="G16" s="689"/>
      <c r="H16" s="688"/>
      <c r="I16" s="690" t="str">
        <f t="shared" si="0"/>
        <v/>
      </c>
      <c r="J16" s="691" t="str">
        <f>IF(C16="","",IFERROR(F16*VLOOKUP(E16,Admin!$A$64:$B$69,2,FALSE),0)+IFERROR(H16*VLOOKUP(G16,Admin!$A$64:$B$69,2,FALSE),0))</f>
        <v/>
      </c>
      <c r="K16" s="692" t="str">
        <f t="shared" si="1"/>
        <v/>
      </c>
      <c r="L16" s="693" t="str">
        <f>IF(C16="","",IF(E16="","0",IF(VLOOKUP(E16,'Formulario C'!$B$13:$E$21,4,0)="",Sprachen!H$383,VLOOKUP(E16,'Formulario C'!$B$13:$E$21,4,0))))</f>
        <v/>
      </c>
      <c r="M16" s="694" t="str">
        <f>IF(C16="","",IF(G16="","0",IF(VLOOKUP(G16,'Formulario C'!$B$13:$E$21,4,0)="",Sprachen!H$383,VLOOKUP(G16,'Formulario C'!$B$13:$E$21,4,0))))</f>
        <v/>
      </c>
      <c r="N16" s="695" t="str">
        <f t="shared" si="2"/>
        <v/>
      </c>
      <c r="O16" s="696"/>
      <c r="P16" s="697"/>
      <c r="Q16" s="698" t="str">
        <f>IF(OR(N16="",N16=0),"",IF(O16="",0,IF(P16="",Sprachen!H$392,O16*P16/N16)))</f>
        <v/>
      </c>
      <c r="R16" s="464" t="str">
        <f>Sprachen!H398</f>
        <v>Descr. 4</v>
      </c>
      <c r="S16" s="355" t="e">
        <f ca="1">Eingabemeldung(Sprachen!H$416,Sprachen!H$415,'Formulario E'!E16)</f>
        <v>#NAME?</v>
      </c>
      <c r="T16" s="355" t="e">
        <f ca="1">Eingabemeldung(Sprachen!H$416,Sprachen!H$415,'Formulario E'!G16)</f>
        <v>#NAME?</v>
      </c>
      <c r="U16" s="355" t="e">
        <f ca="1">Eingabemeldung(Sprachen!H$418,Sprachen!H$417,'Formulario E'!P16)</f>
        <v>#NAME?</v>
      </c>
    </row>
    <row r="17" spans="2:21" s="77" customFormat="1" ht="15" customHeight="1" x14ac:dyDescent="0.2">
      <c r="B17" s="619">
        <v>5</v>
      </c>
      <c r="C17" s="1251"/>
      <c r="D17" s="1252"/>
      <c r="E17" s="687"/>
      <c r="F17" s="688"/>
      <c r="G17" s="689"/>
      <c r="H17" s="688"/>
      <c r="I17" s="690" t="str">
        <f t="shared" si="0"/>
        <v/>
      </c>
      <c r="J17" s="691" t="str">
        <f>IF(C17="","",IFERROR(F17*VLOOKUP(E17,Admin!$A$64:$B$69,2,FALSE),0)+IFERROR(H17*VLOOKUP(G17,Admin!$A$64:$B$69,2,FALSE),0))</f>
        <v/>
      </c>
      <c r="K17" s="692" t="str">
        <f t="shared" si="1"/>
        <v/>
      </c>
      <c r="L17" s="693" t="str">
        <f>IF(C17="","",IF(E17="","0",IF(VLOOKUP(E17,'Formulario C'!$B$13:$E$21,4,0)="",Sprachen!H$383,VLOOKUP(E17,'Formulario C'!$B$13:$E$21,4,0))))</f>
        <v/>
      </c>
      <c r="M17" s="694" t="str">
        <f>IF(C17="","",IF(G17="","0",IF(VLOOKUP(G17,'Formulario C'!$B$13:$E$21,4,0)="",Sprachen!H$383,VLOOKUP(G17,'Formulario C'!$B$13:$E$21,4,0))))</f>
        <v/>
      </c>
      <c r="N17" s="695" t="str">
        <f t="shared" si="2"/>
        <v/>
      </c>
      <c r="O17" s="696"/>
      <c r="P17" s="697"/>
      <c r="Q17" s="698" t="str">
        <f>IF(OR(N17="",N17=0),"",IF(O17="",0,IF(P17="",Sprachen!H$392,O17*P17/N17)))</f>
        <v/>
      </c>
      <c r="R17" s="464" t="str">
        <f>Sprachen!H399</f>
        <v>Descr. 5</v>
      </c>
      <c r="S17" s="355" t="e">
        <f ca="1">Eingabemeldung(Sprachen!H$416,Sprachen!H$415,'Formulario E'!E17)</f>
        <v>#NAME?</v>
      </c>
      <c r="T17" s="355" t="e">
        <f ca="1">Eingabemeldung(Sprachen!H$416,Sprachen!H$415,'Formulario E'!G17)</f>
        <v>#NAME?</v>
      </c>
      <c r="U17" s="355" t="e">
        <f ca="1">Eingabemeldung(Sprachen!H$418,Sprachen!H$417,'Formulario E'!P17)</f>
        <v>#NAME?</v>
      </c>
    </row>
    <row r="18" spans="2:21" s="77" customFormat="1" ht="15" customHeight="1" x14ac:dyDescent="0.2">
      <c r="B18" s="619">
        <v>6</v>
      </c>
      <c r="C18" s="1251"/>
      <c r="D18" s="1252"/>
      <c r="E18" s="687"/>
      <c r="F18" s="688"/>
      <c r="G18" s="689"/>
      <c r="H18" s="688"/>
      <c r="I18" s="690" t="str">
        <f t="shared" si="0"/>
        <v/>
      </c>
      <c r="J18" s="691" t="str">
        <f>IF(C18="","",IFERROR(F18*VLOOKUP(E18,Admin!$A$64:$B$69,2,FALSE),0)+IFERROR(H18*VLOOKUP(G18,Admin!$A$64:$B$69,2,FALSE),0))</f>
        <v/>
      </c>
      <c r="K18" s="692" t="str">
        <f t="shared" si="1"/>
        <v/>
      </c>
      <c r="L18" s="693" t="str">
        <f>IF(C18="","",IF(E18="","0",IF(VLOOKUP(E18,'Formulario C'!$B$13:$E$21,4,0)="",Sprachen!H$383,VLOOKUP(E18,'Formulario C'!$B$13:$E$21,4,0))))</f>
        <v/>
      </c>
      <c r="M18" s="694" t="str">
        <f>IF(C18="","",IF(G18="","0",IF(VLOOKUP(G18,'Formulario C'!$B$13:$E$21,4,0)="",Sprachen!H$383,VLOOKUP(G18,'Formulario C'!$B$13:$E$21,4,0))))</f>
        <v/>
      </c>
      <c r="N18" s="695" t="str">
        <f t="shared" si="2"/>
        <v/>
      </c>
      <c r="O18" s="696"/>
      <c r="P18" s="697"/>
      <c r="Q18" s="698" t="str">
        <f>IF(OR(N18="",N18=0),"",IF(O18="",0,IF(P18="",Sprachen!H$392,O18*P18/N18)))</f>
        <v/>
      </c>
      <c r="R18" s="464" t="str">
        <f>Sprachen!H400</f>
        <v>Descr. 6</v>
      </c>
      <c r="S18" s="355" t="e">
        <f ca="1">Eingabemeldung(Sprachen!H$416,Sprachen!H$415,'Formulario E'!E18)</f>
        <v>#NAME?</v>
      </c>
      <c r="T18" s="355" t="e">
        <f ca="1">Eingabemeldung(Sprachen!H$416,Sprachen!H$415,'Formulario E'!G18)</f>
        <v>#NAME?</v>
      </c>
      <c r="U18" s="355" t="e">
        <f ca="1">Eingabemeldung(Sprachen!H$418,Sprachen!H$417,'Formulario E'!P18)</f>
        <v>#NAME?</v>
      </c>
    </row>
    <row r="19" spans="2:21" s="77" customFormat="1" ht="15" customHeight="1" x14ac:dyDescent="0.2">
      <c r="B19" s="619">
        <v>7</v>
      </c>
      <c r="C19" s="1251"/>
      <c r="D19" s="1252"/>
      <c r="E19" s="687"/>
      <c r="F19" s="688"/>
      <c r="G19" s="689"/>
      <c r="H19" s="688"/>
      <c r="I19" s="690" t="str">
        <f t="shared" si="0"/>
        <v/>
      </c>
      <c r="J19" s="691" t="str">
        <f>IF(C19="","",IFERROR(F19*VLOOKUP(E19,Admin!$A$64:$B$69,2,FALSE),0)+IFERROR(H19*VLOOKUP(G19,Admin!$A$64:$B$69,2,FALSE),0))</f>
        <v/>
      </c>
      <c r="K19" s="692" t="str">
        <f t="shared" si="1"/>
        <v/>
      </c>
      <c r="L19" s="693" t="str">
        <f>IF(C19="","",IF(E19="","0",IF(VLOOKUP(E19,'Formulario C'!$B$13:$E$21,4,0)="",Sprachen!H$383,VLOOKUP(E19,'Formulario C'!$B$13:$E$21,4,0))))</f>
        <v/>
      </c>
      <c r="M19" s="694" t="str">
        <f>IF(C19="","",IF(G19="","0",IF(VLOOKUP(G19,'Formulario C'!$B$13:$E$21,4,0)="",Sprachen!H$383,VLOOKUP(G19,'Formulario C'!$B$13:$E$21,4,0))))</f>
        <v/>
      </c>
      <c r="N19" s="695" t="str">
        <f t="shared" si="2"/>
        <v/>
      </c>
      <c r="O19" s="696"/>
      <c r="P19" s="697"/>
      <c r="Q19" s="698" t="str">
        <f>IF(OR(N19="",N19=0),"",IF(O19="",0,IF(P19="",Sprachen!H$392,O19*P19/N19)))</f>
        <v/>
      </c>
      <c r="R19" s="464" t="str">
        <f>Sprachen!H401</f>
        <v>Descr. 7</v>
      </c>
      <c r="S19" s="355" t="e">
        <f ca="1">Eingabemeldung(Sprachen!H$416,Sprachen!H$415,'Formulario E'!E19)</f>
        <v>#NAME?</v>
      </c>
      <c r="T19" s="355" t="e">
        <f ca="1">Eingabemeldung(Sprachen!H$416,Sprachen!H$415,'Formulario E'!G19)</f>
        <v>#NAME?</v>
      </c>
      <c r="U19" s="355" t="e">
        <f ca="1">Eingabemeldung(Sprachen!H$418,Sprachen!H$417,'Formulario E'!P19)</f>
        <v>#NAME?</v>
      </c>
    </row>
    <row r="20" spans="2:21" s="77" customFormat="1" ht="15" customHeight="1" x14ac:dyDescent="0.2">
      <c r="B20" s="619">
        <v>8</v>
      </c>
      <c r="C20" s="1251"/>
      <c r="D20" s="1252"/>
      <c r="E20" s="687"/>
      <c r="F20" s="688"/>
      <c r="G20" s="689"/>
      <c r="H20" s="688"/>
      <c r="I20" s="690" t="str">
        <f t="shared" si="0"/>
        <v/>
      </c>
      <c r="J20" s="691" t="str">
        <f>IF(C20="","",IFERROR(F20*VLOOKUP(E20,Admin!$A$64:$B$69,2,FALSE),0)+IFERROR(H20*VLOOKUP(G20,Admin!$A$64:$B$69,2,FALSE),0))</f>
        <v/>
      </c>
      <c r="K20" s="692" t="str">
        <f t="shared" si="1"/>
        <v/>
      </c>
      <c r="L20" s="693" t="str">
        <f>IF(C20="","",IF(E20="","0",IF(VLOOKUP(E20,'Formulario C'!$B$13:$E$21,4,0)="",Sprachen!H$383,VLOOKUP(E20,'Formulario C'!$B$13:$E$21,4,0))))</f>
        <v/>
      </c>
      <c r="M20" s="694" t="str">
        <f>IF(C20="","",IF(G20="","0",IF(VLOOKUP(G20,'Formulario C'!$B$13:$E$21,4,0)="",Sprachen!H$383,VLOOKUP(G20,'Formulario C'!$B$13:$E$21,4,0))))</f>
        <v/>
      </c>
      <c r="N20" s="695" t="str">
        <f t="shared" si="2"/>
        <v/>
      </c>
      <c r="O20" s="696"/>
      <c r="P20" s="697"/>
      <c r="Q20" s="698" t="str">
        <f>IF(OR(N20="",N20=0),"",IF(O20="",0,IF(P20="",Sprachen!H$392,O20*P20/N20)))</f>
        <v/>
      </c>
      <c r="R20" s="464" t="str">
        <f>Sprachen!H402</f>
        <v>Descr. 8</v>
      </c>
      <c r="S20" s="355" t="e">
        <f ca="1">Eingabemeldung(Sprachen!H$416,Sprachen!H$415,'Formulario E'!E20)</f>
        <v>#NAME?</v>
      </c>
      <c r="T20" s="355" t="e">
        <f ca="1">Eingabemeldung(Sprachen!H$416,Sprachen!H$415,'Formulario E'!G20)</f>
        <v>#NAME?</v>
      </c>
      <c r="U20" s="355" t="e">
        <f ca="1">Eingabemeldung(Sprachen!H$418,Sprachen!H$417,'Formulario E'!P20)</f>
        <v>#NAME?</v>
      </c>
    </row>
    <row r="21" spans="2:21" s="77" customFormat="1" ht="15" customHeight="1" x14ac:dyDescent="0.2">
      <c r="B21" s="619">
        <v>9</v>
      </c>
      <c r="C21" s="1251"/>
      <c r="D21" s="1252"/>
      <c r="E21" s="687"/>
      <c r="F21" s="688"/>
      <c r="G21" s="689"/>
      <c r="H21" s="688"/>
      <c r="I21" s="690" t="str">
        <f t="shared" si="0"/>
        <v/>
      </c>
      <c r="J21" s="691" t="str">
        <f>IF(C21="","",IFERROR(F21*VLOOKUP(E21,Admin!$A$64:$B$69,2,FALSE),0)+IFERROR(H21*VLOOKUP(G21,Admin!$A$64:$B$69,2,FALSE),0))</f>
        <v/>
      </c>
      <c r="K21" s="692" t="str">
        <f t="shared" si="1"/>
        <v/>
      </c>
      <c r="L21" s="693" t="str">
        <f>IF(C21="","",IF(E21="","0",IF(VLOOKUP(E21,'Formulario C'!$B$13:$E$21,4,0)="",Sprachen!H$383,VLOOKUP(E21,'Formulario C'!$B$13:$E$21,4,0))))</f>
        <v/>
      </c>
      <c r="M21" s="694" t="str">
        <f>IF(C21="","",IF(G21="","0",IF(VLOOKUP(G21,'Formulario C'!$B$13:$E$21,4,0)="",Sprachen!H$383,VLOOKUP(G21,'Formulario C'!$B$13:$E$21,4,0))))</f>
        <v/>
      </c>
      <c r="N21" s="695" t="str">
        <f t="shared" si="2"/>
        <v/>
      </c>
      <c r="O21" s="696"/>
      <c r="P21" s="697"/>
      <c r="Q21" s="698" t="str">
        <f>IF(OR(N21="",N21=0),"",IF(O21="",0,IF(P21="",Sprachen!H$392,O21*P21/N21)))</f>
        <v/>
      </c>
      <c r="R21" s="464" t="str">
        <f>Sprachen!H403</f>
        <v>Descr. 9</v>
      </c>
      <c r="S21" s="355" t="e">
        <f ca="1">Eingabemeldung(Sprachen!H$416,Sprachen!H$415,'Formulario E'!E21)</f>
        <v>#NAME?</v>
      </c>
      <c r="T21" s="355" t="e">
        <f ca="1">Eingabemeldung(Sprachen!H$416,Sprachen!H$415,'Formulario E'!G21)</f>
        <v>#NAME?</v>
      </c>
      <c r="U21" s="355" t="e">
        <f ca="1">Eingabemeldung(Sprachen!H$418,Sprachen!H$417,'Formulario E'!P21)</f>
        <v>#NAME?</v>
      </c>
    </row>
    <row r="22" spans="2:21" s="77" customFormat="1" ht="15" customHeight="1" x14ac:dyDescent="0.2">
      <c r="B22" s="619">
        <v>10</v>
      </c>
      <c r="C22" s="1251"/>
      <c r="D22" s="1252"/>
      <c r="E22" s="687"/>
      <c r="F22" s="688"/>
      <c r="G22" s="689"/>
      <c r="H22" s="688"/>
      <c r="I22" s="690" t="str">
        <f t="shared" si="0"/>
        <v/>
      </c>
      <c r="J22" s="691" t="str">
        <f>IF(C22="","",IFERROR(F22*VLOOKUP(E22,Admin!$A$64:$B$69,2,FALSE),0)+IFERROR(H22*VLOOKUP(G22,Admin!$A$64:$B$69,2,FALSE),0))</f>
        <v/>
      </c>
      <c r="K22" s="692" t="str">
        <f t="shared" si="1"/>
        <v/>
      </c>
      <c r="L22" s="693" t="str">
        <f>IF(C22="","",IF(E22="","0",IF(VLOOKUP(E22,'Formulario C'!$B$13:$E$21,4,0)="",Sprachen!H$383,VLOOKUP(E22,'Formulario C'!$B$13:$E$21,4,0))))</f>
        <v/>
      </c>
      <c r="M22" s="694" t="str">
        <f>IF(C22="","",IF(G22="","0",IF(VLOOKUP(G22,'Formulario C'!$B$13:$E$21,4,0)="",Sprachen!H$383,VLOOKUP(G22,'Formulario C'!$B$13:$E$21,4,0))))</f>
        <v/>
      </c>
      <c r="N22" s="695" t="str">
        <f t="shared" si="2"/>
        <v/>
      </c>
      <c r="O22" s="696"/>
      <c r="P22" s="697"/>
      <c r="Q22" s="698" t="str">
        <f>IF(OR(N22="",N22=0),"",IF(O22="",0,IF(P22="",Sprachen!H$392,O22*P22/N22)))</f>
        <v/>
      </c>
      <c r="R22" s="464" t="str">
        <f>Sprachen!H404</f>
        <v>Descr. 10</v>
      </c>
      <c r="S22" s="355" t="e">
        <f ca="1">Eingabemeldung(Sprachen!H$416,Sprachen!H$415,'Formulario E'!E22)</f>
        <v>#NAME?</v>
      </c>
      <c r="T22" s="355" t="e">
        <f ca="1">Eingabemeldung(Sprachen!H$416,Sprachen!H$415,'Formulario E'!G22)</f>
        <v>#NAME?</v>
      </c>
      <c r="U22" s="355" t="e">
        <f ca="1">Eingabemeldung(Sprachen!H$418,Sprachen!H$417,'Formulario E'!P22)</f>
        <v>#NAME?</v>
      </c>
    </row>
    <row r="23" spans="2:21" s="77" customFormat="1" ht="15" customHeight="1" x14ac:dyDescent="0.2">
      <c r="B23" s="619">
        <v>11</v>
      </c>
      <c r="C23" s="1251"/>
      <c r="D23" s="1252"/>
      <c r="E23" s="687"/>
      <c r="F23" s="688"/>
      <c r="G23" s="689"/>
      <c r="H23" s="688"/>
      <c r="I23" s="690" t="str">
        <f t="shared" si="0"/>
        <v/>
      </c>
      <c r="J23" s="691" t="str">
        <f>IF(C23="","",IFERROR(F23*VLOOKUP(E23,Admin!$A$64:$B$69,2,FALSE),0)+IFERROR(H23*VLOOKUP(G23,Admin!$A$64:$B$69,2,FALSE),0))</f>
        <v/>
      </c>
      <c r="K23" s="692" t="str">
        <f t="shared" si="1"/>
        <v/>
      </c>
      <c r="L23" s="693" t="str">
        <f>IF(C23="","",IF(E23="","0",IF(VLOOKUP(E23,'Formulario C'!$B$13:$E$21,4,0)="",Sprachen!H$383,VLOOKUP(E23,'Formulario C'!$B$13:$E$21,4,0))))</f>
        <v/>
      </c>
      <c r="M23" s="694" t="str">
        <f>IF(C23="","",IF(G23="","0",IF(VLOOKUP(G23,'Formulario C'!$B$13:$E$21,4,0)="",Sprachen!H$383,VLOOKUP(G23,'Formulario C'!$B$13:$E$21,4,0))))</f>
        <v/>
      </c>
      <c r="N23" s="695" t="str">
        <f t="shared" si="2"/>
        <v/>
      </c>
      <c r="O23" s="696"/>
      <c r="P23" s="697"/>
      <c r="Q23" s="698" t="str">
        <f>IF(OR(N23="",N23=0),"",IF(O23="",0,IF(P23="",Sprachen!H$392,O23*P23/N23)))</f>
        <v/>
      </c>
      <c r="R23" s="464" t="str">
        <f>Sprachen!H405</f>
        <v>Descr. 11</v>
      </c>
      <c r="S23" s="355" t="e">
        <f ca="1">Eingabemeldung(Sprachen!H$416,Sprachen!H$415,'Formulario E'!E23)</f>
        <v>#NAME?</v>
      </c>
      <c r="T23" s="355" t="e">
        <f ca="1">Eingabemeldung(Sprachen!H$416,Sprachen!H$415,'Formulario E'!G23)</f>
        <v>#NAME?</v>
      </c>
      <c r="U23" s="355" t="e">
        <f ca="1">Eingabemeldung(Sprachen!H$418,Sprachen!H$417,'Formulario E'!P23)</f>
        <v>#NAME?</v>
      </c>
    </row>
    <row r="24" spans="2:21" s="77" customFormat="1" ht="15" customHeight="1" x14ac:dyDescent="0.2">
      <c r="B24" s="619">
        <v>12</v>
      </c>
      <c r="C24" s="1251"/>
      <c r="D24" s="1252"/>
      <c r="E24" s="687"/>
      <c r="F24" s="688"/>
      <c r="G24" s="689"/>
      <c r="H24" s="688"/>
      <c r="I24" s="690" t="str">
        <f t="shared" si="0"/>
        <v/>
      </c>
      <c r="J24" s="691" t="str">
        <f>IF(C24="","",IFERROR(F24*VLOOKUP(E24,Admin!$A$64:$B$69,2,FALSE),0)+IFERROR(H24*VLOOKUP(G24,Admin!$A$64:$B$69,2,FALSE),0))</f>
        <v/>
      </c>
      <c r="K24" s="692" t="str">
        <f t="shared" si="1"/>
        <v/>
      </c>
      <c r="L24" s="693" t="str">
        <f>IF(C24="","",IF(E24="","0",IF(VLOOKUP(E24,'Formulario C'!$B$13:$E$21,4,0)="",Sprachen!H$383,VLOOKUP(E24,'Formulario C'!$B$13:$E$21,4,0))))</f>
        <v/>
      </c>
      <c r="M24" s="694" t="str">
        <f>IF(C24="","",IF(G24="","0",IF(VLOOKUP(G24,'Formulario C'!$B$13:$E$21,4,0)="",Sprachen!H$383,VLOOKUP(G24,'Formulario C'!$B$13:$E$21,4,0))))</f>
        <v/>
      </c>
      <c r="N24" s="695" t="str">
        <f t="shared" si="2"/>
        <v/>
      </c>
      <c r="O24" s="696"/>
      <c r="P24" s="697"/>
      <c r="Q24" s="698" t="str">
        <f>IF(OR(N24="",N24=0),"",IF(O24="",0,IF(P24="",Sprachen!H$392,O24*P24/N24)))</f>
        <v/>
      </c>
      <c r="R24" s="464" t="str">
        <f>Sprachen!H406</f>
        <v>Descr. 12</v>
      </c>
      <c r="S24" s="355" t="e">
        <f ca="1">Eingabemeldung(Sprachen!H$416,Sprachen!H$415,'Formulario E'!E24)</f>
        <v>#NAME?</v>
      </c>
      <c r="T24" s="355" t="e">
        <f ca="1">Eingabemeldung(Sprachen!H$416,Sprachen!H$415,'Formulario E'!G24)</f>
        <v>#NAME?</v>
      </c>
      <c r="U24" s="355" t="e">
        <f ca="1">Eingabemeldung(Sprachen!H$418,Sprachen!H$417,'Formulario E'!P24)</f>
        <v>#NAME?</v>
      </c>
    </row>
    <row r="25" spans="2:21" s="77" customFormat="1" ht="15" customHeight="1" x14ac:dyDescent="0.2">
      <c r="B25" s="619">
        <v>13</v>
      </c>
      <c r="C25" s="1251"/>
      <c r="D25" s="1252"/>
      <c r="E25" s="687"/>
      <c r="F25" s="688"/>
      <c r="G25" s="689"/>
      <c r="H25" s="688"/>
      <c r="I25" s="690" t="str">
        <f t="shared" si="0"/>
        <v/>
      </c>
      <c r="J25" s="691" t="str">
        <f>IF(C25="","",IFERROR(F25*VLOOKUP(E25,Admin!$A$64:$B$69,2,FALSE),0)+IFERROR(H25*VLOOKUP(G25,Admin!$A$64:$B$69,2,FALSE),0))</f>
        <v/>
      </c>
      <c r="K25" s="692" t="str">
        <f t="shared" si="1"/>
        <v/>
      </c>
      <c r="L25" s="693" t="str">
        <f>IF(C25="","",IF(E25="","0",IF(VLOOKUP(E25,'Formulario C'!$B$13:$E$21,4,0)="",Sprachen!H$383,VLOOKUP(E25,'Formulario C'!$B$13:$E$21,4,0))))</f>
        <v/>
      </c>
      <c r="M25" s="694" t="str">
        <f>IF(C25="","",IF(G25="","0",IF(VLOOKUP(G25,'Formulario C'!$B$13:$E$21,4,0)="",Sprachen!H$383,VLOOKUP(G25,'Formulario C'!$B$13:$E$21,4,0))))</f>
        <v/>
      </c>
      <c r="N25" s="695" t="str">
        <f t="shared" si="2"/>
        <v/>
      </c>
      <c r="O25" s="696"/>
      <c r="P25" s="697"/>
      <c r="Q25" s="698" t="str">
        <f>IF(OR(N25="",N25=0),"",IF(O25="",0,IF(P25="",Sprachen!H$392,O25*P25/N25)))</f>
        <v/>
      </c>
      <c r="R25" s="464" t="str">
        <f>Sprachen!H407</f>
        <v>Descr. 13</v>
      </c>
      <c r="S25" s="355" t="e">
        <f ca="1">Eingabemeldung(Sprachen!H$416,Sprachen!H$415,'Formulario E'!E25)</f>
        <v>#NAME?</v>
      </c>
      <c r="T25" s="355" t="e">
        <f ca="1">Eingabemeldung(Sprachen!H$416,Sprachen!H$415,'Formulario E'!G25)</f>
        <v>#NAME?</v>
      </c>
      <c r="U25" s="355" t="e">
        <f ca="1">Eingabemeldung(Sprachen!H$418,Sprachen!H$417,'Formulario E'!P25)</f>
        <v>#NAME?</v>
      </c>
    </row>
    <row r="26" spans="2:21" s="77" customFormat="1" ht="15" customHeight="1" x14ac:dyDescent="0.2">
      <c r="B26" s="619">
        <v>14</v>
      </c>
      <c r="C26" s="1251"/>
      <c r="D26" s="1252"/>
      <c r="E26" s="687"/>
      <c r="F26" s="688"/>
      <c r="G26" s="689"/>
      <c r="H26" s="688"/>
      <c r="I26" s="690" t="str">
        <f t="shared" si="0"/>
        <v/>
      </c>
      <c r="J26" s="691" t="str">
        <f>IF(C26="","",IFERROR(F26*VLOOKUP(E26,Admin!$A$64:$B$69,2,FALSE),0)+IFERROR(H26*VLOOKUP(G26,Admin!$A$64:$B$69,2,FALSE),0))</f>
        <v/>
      </c>
      <c r="K26" s="692" t="str">
        <f t="shared" si="1"/>
        <v/>
      </c>
      <c r="L26" s="693" t="str">
        <f>IF(C26="","",IF(E26="","0",IF(VLOOKUP(E26,'Formulario C'!$B$13:$E$21,4,0)="",Sprachen!H$383,VLOOKUP(E26,'Formulario C'!$B$13:$E$21,4,0))))</f>
        <v/>
      </c>
      <c r="M26" s="694" t="str">
        <f>IF(C26="","",IF(G26="","0",IF(VLOOKUP(G26,'Formulario C'!$B$13:$E$21,4,0)="",Sprachen!H$383,VLOOKUP(G26,'Formulario C'!$B$13:$E$21,4,0))))</f>
        <v/>
      </c>
      <c r="N26" s="695" t="str">
        <f t="shared" si="2"/>
        <v/>
      </c>
      <c r="O26" s="696"/>
      <c r="P26" s="697"/>
      <c r="Q26" s="698" t="str">
        <f>IF(OR(N26="",N26=0),"",IF(O26="",0,IF(P26="",Sprachen!H$392,O26*P26/N26)))</f>
        <v/>
      </c>
      <c r="R26" s="464" t="str">
        <f>Sprachen!H408</f>
        <v>Descr. 14</v>
      </c>
      <c r="S26" s="355" t="e">
        <f ca="1">Eingabemeldung(Sprachen!H$416,Sprachen!H$415,'Formulario E'!E26)</f>
        <v>#NAME?</v>
      </c>
      <c r="T26" s="355" t="e">
        <f ca="1">Eingabemeldung(Sprachen!H$416,Sprachen!H$415,'Formulario E'!G26)</f>
        <v>#NAME?</v>
      </c>
      <c r="U26" s="355" t="e">
        <f ca="1">Eingabemeldung(Sprachen!H$418,Sprachen!H$417,'Formulario E'!P26)</f>
        <v>#NAME?</v>
      </c>
    </row>
    <row r="27" spans="2:21" s="77" customFormat="1" ht="15" customHeight="1" x14ac:dyDescent="0.2">
      <c r="B27" s="546" t="str">
        <f>Sprachen!H361</f>
        <v>Impianti di processo e produzione</v>
      </c>
      <c r="C27" s="699"/>
      <c r="D27" s="700"/>
      <c r="E27" s="619"/>
      <c r="F27" s="701"/>
      <c r="G27" s="702"/>
      <c r="H27" s="701"/>
      <c r="I27" s="690"/>
      <c r="J27" s="691"/>
      <c r="K27" s="703"/>
      <c r="L27" s="693"/>
      <c r="M27" s="704"/>
      <c r="N27" s="695"/>
      <c r="O27" s="691"/>
      <c r="P27" s="705"/>
      <c r="Q27" s="698"/>
      <c r="S27" s="355"/>
      <c r="T27" s="355"/>
      <c r="U27" s="355"/>
    </row>
    <row r="28" spans="2:21" s="77" customFormat="1" ht="15" customHeight="1" x14ac:dyDescent="0.2">
      <c r="B28" s="619">
        <v>15</v>
      </c>
      <c r="C28" s="1251"/>
      <c r="D28" s="1252"/>
      <c r="E28" s="687"/>
      <c r="F28" s="688"/>
      <c r="G28" s="689"/>
      <c r="H28" s="688"/>
      <c r="I28" s="690" t="str">
        <f t="shared" ref="I28:I31" si="3">IF(C28="","",F28+H28)</f>
        <v/>
      </c>
      <c r="J28" s="691" t="str">
        <f>IF(C28="","",IFERROR(F28*VLOOKUP(E28,Admin!$A$64:$B$69,2,FALSE),0)+IFERROR(H28*VLOOKUP(G28,Admin!$A$64:$B$69,2,FALSE),0))</f>
        <v/>
      </c>
      <c r="K28" s="692" t="str">
        <f t="shared" ref="K28:K31" si="4">IF(C28="","",IF($I$5=0,0,J28/$I$5))</f>
        <v/>
      </c>
      <c r="L28" s="693" t="str">
        <f>IF(C28="","",IF(E28="","0",IF(VLOOKUP(E28,'Formulario C'!$B$13:$E$21,4,0)="",Sprachen!H$383,VLOOKUP(E28,'Formulario C'!$B$13:$E$21,4,0))))</f>
        <v/>
      </c>
      <c r="M28" s="704" t="str">
        <f>IF(C28="","",IF(G28="","0",IF(VLOOKUP(G28,'Formulario C'!$B$13:$E$21,4,0)="",Sprachen!H$383,VLOOKUP(G28,'Formulario C'!$B$13:$E$21,4,0))))</f>
        <v/>
      </c>
      <c r="N28" s="695" t="str">
        <f t="shared" ref="N28:N31" si="5">IF(C28="","",(F28*L28)+(H28*M28))</f>
        <v/>
      </c>
      <c r="O28" s="696"/>
      <c r="P28" s="697"/>
      <c r="Q28" s="698" t="str">
        <f>IF(OR(N28="",N28=0),"",IF(O28="",0,IF(P28="",Sprachen!H$392,O28*P28/N28)))</f>
        <v/>
      </c>
      <c r="R28" s="464" t="str">
        <f>Sprachen!H409</f>
        <v>Descr. 15</v>
      </c>
      <c r="S28" s="355" t="e">
        <f ca="1">Eingabemeldung(Sprachen!H$416,Sprachen!H$415,'Formulario E'!E28)</f>
        <v>#NAME?</v>
      </c>
      <c r="T28" s="355" t="e">
        <f ca="1">Eingabemeldung(Sprachen!H$416,Sprachen!H$415,'Formulario E'!G28)</f>
        <v>#NAME?</v>
      </c>
      <c r="U28" s="355" t="e">
        <f ca="1">Eingabemeldung(Sprachen!H$418,Sprachen!H$417,'Formulario E'!P28)</f>
        <v>#NAME?</v>
      </c>
    </row>
    <row r="29" spans="2:21" s="77" customFormat="1" ht="15" customHeight="1" x14ac:dyDescent="0.2">
      <c r="B29" s="619">
        <v>16</v>
      </c>
      <c r="C29" s="1251"/>
      <c r="D29" s="1252"/>
      <c r="E29" s="687"/>
      <c r="F29" s="688"/>
      <c r="G29" s="689"/>
      <c r="H29" s="688"/>
      <c r="I29" s="690" t="str">
        <f t="shared" si="3"/>
        <v/>
      </c>
      <c r="J29" s="691" t="str">
        <f>IF(C29="","",IFERROR(F29*VLOOKUP(E29,Admin!$A$64:$B$69,2,FALSE),0)+IFERROR(H29*VLOOKUP(G29,Admin!$A$64:$B$69,2,FALSE),0))</f>
        <v/>
      </c>
      <c r="K29" s="692" t="str">
        <f t="shared" si="4"/>
        <v/>
      </c>
      <c r="L29" s="693" t="str">
        <f>IF(C29="","",IF(E29="","0",IF(VLOOKUP(E29,'Formulario C'!$B$13:$E$21,4,0)="",Sprachen!H$383,VLOOKUP(E29,'Formulario C'!$B$13:$E$21,4,0))))</f>
        <v/>
      </c>
      <c r="M29" s="704" t="str">
        <f>IF(C29="","",IF(G29="","0",IF(VLOOKUP(G29,'Formulario C'!$B$13:$E$21,4,0)="",Sprachen!H$383,VLOOKUP(G29,'Formulario C'!$B$13:$E$21,4,0))))</f>
        <v/>
      </c>
      <c r="N29" s="695" t="str">
        <f t="shared" si="5"/>
        <v/>
      </c>
      <c r="O29" s="696"/>
      <c r="P29" s="697"/>
      <c r="Q29" s="698" t="str">
        <f>IF(OR(N29="",N29=0),"",IF(O29="",0,IF(P29="",Sprachen!H$392,O29*P29/N29)))</f>
        <v/>
      </c>
      <c r="R29" s="464" t="str">
        <f>Sprachen!H410</f>
        <v>Descr. 16</v>
      </c>
      <c r="S29" s="355" t="e">
        <f ca="1">Eingabemeldung(Sprachen!H$416,Sprachen!H$415,'Formulario E'!E29)</f>
        <v>#NAME?</v>
      </c>
      <c r="T29" s="355" t="e">
        <f ca="1">Eingabemeldung(Sprachen!H$416,Sprachen!H$415,'Formulario E'!G29)</f>
        <v>#NAME?</v>
      </c>
      <c r="U29" s="355" t="e">
        <f ca="1">Eingabemeldung(Sprachen!H$418,Sprachen!H$417,'Formulario E'!P29)</f>
        <v>#NAME?</v>
      </c>
    </row>
    <row r="30" spans="2:21" s="77" customFormat="1" ht="15" customHeight="1" x14ac:dyDescent="0.2">
      <c r="B30" s="619">
        <v>17</v>
      </c>
      <c r="C30" s="1251"/>
      <c r="D30" s="1252"/>
      <c r="E30" s="687"/>
      <c r="F30" s="688"/>
      <c r="G30" s="689"/>
      <c r="H30" s="688"/>
      <c r="I30" s="690" t="str">
        <f t="shared" si="3"/>
        <v/>
      </c>
      <c r="J30" s="691" t="str">
        <f>IF(C30="","",IFERROR(F30*VLOOKUP(E30,Admin!$A$64:$B$69,2,FALSE),0)+IFERROR(H30*VLOOKUP(G30,Admin!$A$64:$B$69,2,FALSE),0))</f>
        <v/>
      </c>
      <c r="K30" s="692" t="str">
        <f t="shared" si="4"/>
        <v/>
      </c>
      <c r="L30" s="693" t="str">
        <f>IF(C30="","",IF(E30="","0",IF(VLOOKUP(E30,'Formulario C'!$B$13:$E$21,4,0)="",Sprachen!H$383,VLOOKUP(E30,'Formulario C'!$B$13:$E$21,4,0))))</f>
        <v/>
      </c>
      <c r="M30" s="704" t="str">
        <f>IF(C30="","",IF(G30="","0",IF(VLOOKUP(G30,'Formulario C'!$B$13:$E$21,4,0)="",Sprachen!H$383,VLOOKUP(G30,'Formulario C'!$B$13:$E$21,4,0))))</f>
        <v/>
      </c>
      <c r="N30" s="695" t="str">
        <f t="shared" si="5"/>
        <v/>
      </c>
      <c r="O30" s="696"/>
      <c r="P30" s="697"/>
      <c r="Q30" s="698" t="str">
        <f>IF(OR(N30="",N30=0),"",IF(O30="",0,IF(P30="",Sprachen!H$392,O30*P30/N30)))</f>
        <v/>
      </c>
      <c r="R30" s="464" t="str">
        <f>Sprachen!H411</f>
        <v>Descr. 17</v>
      </c>
      <c r="S30" s="355" t="e">
        <f ca="1">Eingabemeldung(Sprachen!H$416,Sprachen!H$415,'Formulario E'!E30)</f>
        <v>#NAME?</v>
      </c>
      <c r="T30" s="355" t="e">
        <f ca="1">Eingabemeldung(Sprachen!H$416,Sprachen!H$415,'Formulario E'!G30)</f>
        <v>#NAME?</v>
      </c>
      <c r="U30" s="355" t="e">
        <f ca="1">Eingabemeldung(Sprachen!H$418,Sprachen!H$417,'Formulario E'!P30)</f>
        <v>#NAME?</v>
      </c>
    </row>
    <row r="31" spans="2:21" s="77" customFormat="1" ht="15" customHeight="1" x14ac:dyDescent="0.2">
      <c r="B31" s="619">
        <v>18</v>
      </c>
      <c r="C31" s="1251"/>
      <c r="D31" s="1252"/>
      <c r="E31" s="687"/>
      <c r="F31" s="688"/>
      <c r="G31" s="689"/>
      <c r="H31" s="688"/>
      <c r="I31" s="690" t="str">
        <f t="shared" si="3"/>
        <v/>
      </c>
      <c r="J31" s="691" t="str">
        <f>IF(C31="","",IFERROR(F31*VLOOKUP(E31,Admin!$A$64:$B$69,2,FALSE),0)+IFERROR(H31*VLOOKUP(G31,Admin!$A$64:$B$69,2,FALSE),0))</f>
        <v/>
      </c>
      <c r="K31" s="692" t="str">
        <f t="shared" si="4"/>
        <v/>
      </c>
      <c r="L31" s="693" t="str">
        <f>IF(C31="","",IF(E31="","0",IF(VLOOKUP(E31,'Formulario C'!$B$13:$E$21,4,0)="",Sprachen!H$383,VLOOKUP(E31,'Formulario C'!$B$13:$E$21,4,0))))</f>
        <v/>
      </c>
      <c r="M31" s="704" t="str">
        <f>IF(C31="","",IF(G31="","0",IF(VLOOKUP(G31,'Formulario C'!$B$13:$E$21,4,0)="",Sprachen!H$383,VLOOKUP(G31,'Formulario C'!$B$13:$E$21,4,0))))</f>
        <v/>
      </c>
      <c r="N31" s="695" t="str">
        <f t="shared" si="5"/>
        <v/>
      </c>
      <c r="O31" s="696"/>
      <c r="P31" s="697"/>
      <c r="Q31" s="698" t="str">
        <f>IF(OR(N31="",N31=0),"",IF(O31="",0,IF(P31="",Sprachen!H$392,O31*P31/N31)))</f>
        <v/>
      </c>
      <c r="R31" s="464" t="str">
        <f>Sprachen!H412</f>
        <v>Descr. 18</v>
      </c>
      <c r="S31" s="355" t="e">
        <f ca="1">Eingabemeldung(Sprachen!H$416,Sprachen!H$415,'Formulario E'!E31)</f>
        <v>#NAME?</v>
      </c>
      <c r="T31" s="355" t="e">
        <f ca="1">Eingabemeldung(Sprachen!H$416,Sprachen!H$415,'Formulario E'!G31)</f>
        <v>#NAME?</v>
      </c>
      <c r="U31" s="355" t="e">
        <f ca="1">Eingabemeldung(Sprachen!H$418,Sprachen!H$417,'Formulario E'!P31)</f>
        <v>#NAME?</v>
      </c>
    </row>
    <row r="32" spans="2:21" s="77" customFormat="1" ht="15" customHeight="1" x14ac:dyDescent="0.2">
      <c r="B32" s="619">
        <v>19</v>
      </c>
      <c r="C32" s="1251"/>
      <c r="D32" s="1252"/>
      <c r="E32" s="706"/>
      <c r="F32" s="707"/>
      <c r="G32" s="708"/>
      <c r="H32" s="707"/>
      <c r="I32" s="690" t="str">
        <f>IF(C32="","",F32+H32)</f>
        <v/>
      </c>
      <c r="J32" s="691" t="str">
        <f>IF(C32="","",IFERROR(F32*VLOOKUP(E32,Admin!$A$64:$B$69,2,FALSE),0)+IFERROR(H32*VLOOKUP(G32,Admin!$A$64:$B$69,2,FALSE),0))</f>
        <v/>
      </c>
      <c r="K32" s="692" t="str">
        <f>IF(C32="","",IF($I$5=0,0,J32/$I$5))</f>
        <v/>
      </c>
      <c r="L32" s="693" t="str">
        <f>IF(C32="","",IF(E32="","0",IF(VLOOKUP(E32,'Formulario C'!$B$13:$E$21,4,0)="",Sprachen!H$383,VLOOKUP(E32,'Formulario C'!$B$13:$E$21,4,0))))</f>
        <v/>
      </c>
      <c r="M32" s="704" t="str">
        <f>IF(C32="","",IF(G32="","0",IF(VLOOKUP(G32,'Formulario C'!$B$13:$E$21,4,0)="",Sprachen!H$383,VLOOKUP(G32,'Formulario C'!$B$13:$E$21,4,0))))</f>
        <v/>
      </c>
      <c r="N32" s="695" t="str">
        <f>IF(C32="","",(F32*L32)+(H32*M32))</f>
        <v/>
      </c>
      <c r="O32" s="696"/>
      <c r="P32" s="697"/>
      <c r="Q32" s="698" t="str">
        <f>IF(OR(N32="",N32=0),"",IF(O32="",0,IF(P32="",Sprachen!H$392,O32*P32/N32)))</f>
        <v/>
      </c>
      <c r="R32" s="464" t="str">
        <f>Sprachen!H413</f>
        <v>Descr. 19</v>
      </c>
      <c r="S32" s="355" t="e">
        <f ca="1">Eingabemeldung(Sprachen!H$416,Sprachen!H$415,'Formulario E'!E32)</f>
        <v>#NAME?</v>
      </c>
      <c r="T32" s="355" t="e">
        <f ca="1">Eingabemeldung(Sprachen!H$416,Sprachen!H$415,'Formulario E'!G32)</f>
        <v>#NAME?</v>
      </c>
      <c r="U32" s="355" t="e">
        <f ca="1">Eingabemeldung(Sprachen!H$418,Sprachen!H$417,'Formulario E'!P32)</f>
        <v>#NAME?</v>
      </c>
    </row>
    <row r="33" spans="2:21" s="77" customFormat="1" ht="15" customHeight="1" x14ac:dyDescent="0.2">
      <c r="B33" s="559">
        <v>20</v>
      </c>
      <c r="C33" s="1263"/>
      <c r="D33" s="1264"/>
      <c r="E33" s="709"/>
      <c r="F33" s="710"/>
      <c r="G33" s="711"/>
      <c r="H33" s="710"/>
      <c r="I33" s="712" t="str">
        <f>IF(C33="","",F33+H33)</f>
        <v/>
      </c>
      <c r="J33" s="713" t="str">
        <f>IF(C33="","",IFERROR(F33*VLOOKUP(E33,Admin!$A$64:$B$69,2,FALSE),0)+IFERROR(H33*VLOOKUP(G33,Admin!$A$64:$B$69,2,FALSE),0))</f>
        <v/>
      </c>
      <c r="K33" s="714" t="str">
        <f>IF(C33="","",IF($I$5=0,0,J33/$I$5))</f>
        <v/>
      </c>
      <c r="L33" s="715" t="str">
        <f>IF(C33="","",IF(E33="","0",IF(VLOOKUP(E33,'Formulario C'!$B$13:$E$21,4,0)="",Sprachen!H$383,VLOOKUP(E33,'Formulario C'!$B$13:$E$21,4,0))))</f>
        <v/>
      </c>
      <c r="M33" s="716" t="str">
        <f>IF(C33="","",IF(G33="","0",IF(VLOOKUP(G33,'Formulario C'!$B$13:$E$21,4,0)="",Sprachen!H$383,VLOOKUP(G33,'Formulario C'!$B$13:$E$21,4,0))))</f>
        <v/>
      </c>
      <c r="N33" s="717" t="str">
        <f>IF(C33="","",(F33*L33)+(H33*M33))</f>
        <v/>
      </c>
      <c r="O33" s="718"/>
      <c r="P33" s="719"/>
      <c r="Q33" s="720" t="str">
        <f>IF(OR(N33="",N33=0),"",IF(O33="",0,IF(P33="",Sprachen!H$392,O33*P33/N33)))</f>
        <v/>
      </c>
      <c r="R33" s="464" t="str">
        <f>Sprachen!H414</f>
        <v>Descr. 20</v>
      </c>
      <c r="S33" s="355" t="e">
        <f ca="1">Eingabemeldung(Sprachen!H$416,Sprachen!H$415,'Formulario E'!E33)</f>
        <v>#NAME?</v>
      </c>
      <c r="T33" s="355" t="e">
        <f ca="1">Eingabemeldung(Sprachen!H$416,Sprachen!H$415,'Formulario E'!G33)</f>
        <v>#NAME?</v>
      </c>
      <c r="U33" s="355" t="e">
        <f ca="1">Eingabemeldung(Sprachen!H$418,Sprachen!H$417,'Formulario E'!P33)</f>
        <v>#NAME?</v>
      </c>
    </row>
    <row r="34" spans="2:21" s="77" customFormat="1" ht="16.5" customHeight="1" x14ac:dyDescent="0.2">
      <c r="B34" s="93" t="str">
        <f>Sprachen!H362</f>
        <v>S1/Somma di tutte le nuove misure</v>
      </c>
      <c r="C34" s="593"/>
      <c r="D34" s="593"/>
      <c r="E34" s="593"/>
      <c r="F34" s="593"/>
      <c r="G34" s="593"/>
      <c r="H34" s="594"/>
      <c r="I34" s="721">
        <f>SUM(I13:I26,I28:I33)</f>
        <v>0</v>
      </c>
      <c r="J34" s="722">
        <f>SUM(J13:J26,J28:J33)</f>
        <v>0</v>
      </c>
      <c r="K34" s="723">
        <f>SUM(K13:K26,K28:K33)</f>
        <v>0</v>
      </c>
      <c r="L34" s="1254" t="str">
        <f>Sprachen!H384</f>
        <v>Avvertenza: il valore indicativo del risparmio di energia da conseguire mediante le misure da attuare (secondo la dichiarazione nel Formulario F1) è del 15%.</v>
      </c>
      <c r="M34" s="1255"/>
      <c r="N34" s="1255"/>
      <c r="O34" s="1255"/>
      <c r="P34" s="1255"/>
      <c r="Q34" s="1256"/>
      <c r="S34" s="355"/>
      <c r="T34" s="355"/>
      <c r="U34" s="355"/>
    </row>
    <row r="35" spans="2:21" s="77" customFormat="1" ht="16.5" customHeight="1" x14ac:dyDescent="0.2">
      <c r="B35" s="93" t="str">
        <f>Sprachen!H363</f>
        <v>S2/Somma di tutte le nuove misure redditizie</v>
      </c>
      <c r="C35" s="593"/>
      <c r="D35" s="593"/>
      <c r="E35" s="593"/>
      <c r="F35" s="593"/>
      <c r="G35" s="593"/>
      <c r="H35" s="594"/>
      <c r="I35" s="721">
        <f>(SUMIF(Q13:Q26,"&lt;8",I13:I26))+(SUMIF(Q28:Q33,"&lt;4",I28:I33))</f>
        <v>0</v>
      </c>
      <c r="J35" s="724">
        <f>(SUMIF(Q13:Q26,"&lt;8",J13:J26))+(SUMIF(Q28:Q33,"&lt;4",J28:J33))</f>
        <v>0</v>
      </c>
      <c r="K35" s="725">
        <f>(SUMIF(Q13:Q26,"&lt;8",K13:K26))+(SUMIF(Q28:Q33,"&lt;4",K28:K33))</f>
        <v>0</v>
      </c>
      <c r="L35" s="1257"/>
      <c r="M35" s="1258"/>
      <c r="N35" s="1258"/>
      <c r="O35" s="1258"/>
      <c r="P35" s="1258"/>
      <c r="Q35" s="1259"/>
      <c r="R35" s="140"/>
      <c r="S35" s="355"/>
      <c r="T35" s="355"/>
      <c r="U35" s="355"/>
    </row>
    <row r="36" spans="2:21" s="82" customFormat="1" ht="12" x14ac:dyDescent="0.2">
      <c r="B36" s="81"/>
      <c r="D36" s="83"/>
      <c r="E36" s="84"/>
      <c r="F36" s="85"/>
      <c r="G36" s="86"/>
      <c r="H36" s="85"/>
      <c r="I36" s="85"/>
      <c r="J36" s="85"/>
      <c r="K36" s="87"/>
      <c r="L36" s="88"/>
      <c r="M36" s="88"/>
      <c r="N36" s="85"/>
      <c r="O36" s="85"/>
      <c r="P36" s="87"/>
      <c r="Q36" s="89"/>
      <c r="R36" s="77"/>
      <c r="S36" s="357"/>
      <c r="T36" s="357"/>
      <c r="U36" s="357"/>
    </row>
    <row r="37" spans="2:21" s="82" customFormat="1" ht="18.75" customHeight="1" x14ac:dyDescent="0.2">
      <c r="B37" s="465" t="str">
        <f>Sprachen!H364</f>
        <v>Conferma</v>
      </c>
      <c r="C37" s="208"/>
      <c r="D37" s="208"/>
      <c r="E37" s="208"/>
      <c r="F37" s="208"/>
      <c r="G37" s="208"/>
      <c r="H37" s="208"/>
      <c r="I37" s="208"/>
      <c r="J37" s="208"/>
      <c r="K37" s="208"/>
      <c r="L37" s="208"/>
      <c r="M37" s="208"/>
      <c r="N37" s="208"/>
      <c r="O37" s="208"/>
      <c r="P37" s="208"/>
      <c r="Q37" s="209"/>
      <c r="R37" s="634"/>
      <c r="S37" s="357"/>
      <c r="T37" s="357"/>
      <c r="U37" s="357"/>
    </row>
    <row r="38" spans="2:21" s="82" customFormat="1" ht="3" customHeight="1" x14ac:dyDescent="0.2">
      <c r="B38" s="206"/>
      <c r="C38" s="95"/>
      <c r="D38" s="95"/>
      <c r="E38" s="95"/>
      <c r="F38" s="95"/>
      <c r="G38" s="95"/>
      <c r="H38" s="95"/>
      <c r="I38" s="95"/>
      <c r="J38" s="95"/>
      <c r="K38" s="95"/>
      <c r="L38" s="95"/>
      <c r="M38" s="95"/>
      <c r="N38" s="95"/>
      <c r="O38" s="95"/>
      <c r="P38" s="95"/>
      <c r="Q38" s="207"/>
      <c r="R38" s="77"/>
      <c r="S38" s="357"/>
      <c r="T38" s="357"/>
      <c r="U38" s="357"/>
    </row>
    <row r="39" spans="2:21" s="82" customFormat="1" ht="24" customHeight="1" x14ac:dyDescent="0.2">
      <c r="B39" s="1260" t="str">
        <f>Sprachen!H365</f>
        <v>L’ingegnere o lo specialista energetico conferma con la sua firma di aver elencato nel Formulario E tutte le misure di ottimizzazione dell’efficienza energetica, indipendentemente dalla durata a breve o lungo termine del payback.</v>
      </c>
      <c r="C39" s="1261"/>
      <c r="D39" s="1261"/>
      <c r="E39" s="1261"/>
      <c r="F39" s="1261"/>
      <c r="G39" s="1261"/>
      <c r="H39" s="1261"/>
      <c r="I39" s="1261"/>
      <c r="J39" s="1261"/>
      <c r="K39" s="1261"/>
      <c r="L39" s="1261"/>
      <c r="M39" s="1261"/>
      <c r="N39" s="1261"/>
      <c r="O39" s="1261"/>
      <c r="P39" s="1261"/>
      <c r="Q39" s="1262"/>
      <c r="R39" s="77"/>
      <c r="S39" s="357"/>
      <c r="T39" s="357"/>
      <c r="U39" s="357"/>
    </row>
    <row r="40" spans="2:21" s="82" customFormat="1" ht="15" customHeight="1" x14ac:dyDescent="0.2">
      <c r="B40" s="137"/>
      <c r="C40" s="83"/>
      <c r="D40" s="83"/>
      <c r="E40" s="83"/>
      <c r="F40" s="83"/>
      <c r="G40" s="83"/>
      <c r="H40" s="83"/>
      <c r="I40" s="83"/>
      <c r="J40" s="83"/>
      <c r="K40" s="83"/>
      <c r="L40" s="83"/>
      <c r="M40" s="83"/>
      <c r="N40" s="83"/>
      <c r="O40" s="83"/>
      <c r="P40" s="83"/>
      <c r="Q40" s="141"/>
      <c r="S40" s="357"/>
      <c r="T40" s="357"/>
      <c r="U40" s="357"/>
    </row>
    <row r="41" spans="2:21" s="90" customFormat="1" ht="15" customHeight="1" x14ac:dyDescent="0.2">
      <c r="B41" s="466" t="str">
        <f>Sprachen!H366</f>
        <v>Luogo, data:</v>
      </c>
      <c r="D41" s="1253"/>
      <c r="E41" s="1253"/>
      <c r="F41" s="1253"/>
      <c r="G41" s="1253"/>
      <c r="H41" s="1253"/>
      <c r="K41" s="467" t="str">
        <f>Sprachen!H379</f>
        <v>Firma:</v>
      </c>
      <c r="M41" s="1253"/>
      <c r="N41" s="1253"/>
      <c r="O41" s="1253"/>
      <c r="P41" s="1253"/>
      <c r="Q41" s="188"/>
      <c r="R41" s="162"/>
      <c r="S41" s="358"/>
      <c r="T41" s="358"/>
      <c r="U41" s="358"/>
    </row>
    <row r="42" spans="2:21" ht="6" customHeight="1" x14ac:dyDescent="0.2">
      <c r="B42" s="138"/>
      <c r="C42" s="71"/>
      <c r="D42" s="71"/>
      <c r="E42" s="71"/>
      <c r="F42" s="71"/>
      <c r="G42" s="71"/>
      <c r="H42" s="71"/>
      <c r="I42" s="71"/>
      <c r="J42" s="71"/>
      <c r="K42" s="71"/>
      <c r="L42" s="71"/>
      <c r="M42" s="71"/>
      <c r="N42" s="71"/>
      <c r="O42" s="71"/>
      <c r="P42" s="71"/>
      <c r="Q42" s="139"/>
    </row>
    <row r="43" spans="2:21" ht="6" customHeight="1" x14ac:dyDescent="0.2"/>
    <row r="44" spans="2:21" ht="6.75" customHeight="1" x14ac:dyDescent="0.2"/>
    <row r="45" spans="2:21" ht="6" customHeight="1" x14ac:dyDescent="0.2"/>
  </sheetData>
  <sheetProtection algorithmName="SHA-512" hashValue="p9+VFUqGWUQdH9riH0WsnzYZX6V9MtFRZXoMILuojG9o9amTklTz6mIkCUMHGvPkLB8d1/j8HP1edymcyBibDg==" saltValue="jRGzdxHxkl9pmfsLviZ+6Q==" spinCount="100000" sheet="1" formatCells="0"/>
  <customSheetViews>
    <customSheetView guid="{B2E9B8AF-852F-4064-8C1D-BCF9CAE8288A}" fitToPage="1">
      <selection activeCell="H43" sqref="H43"/>
      <pageMargins left="0.47244094488188981" right="0.47244094488188981" top="0.39370078740157483" bottom="0.39370078740157483" header="0.51181102362204722" footer="0.27559055118110237"/>
      <printOptions horizontalCentered="1"/>
      <pageSetup paperSize="9" orientation="landscape" horizontalDpi="300" verticalDpi="300" r:id="rId1"/>
      <headerFooter alignWithMargins="0">
        <oddFooter>&amp;L&amp;8Grossverbraucher Energieanalyse&amp;R&amp;8AWEL Abteilung Energie</oddFooter>
      </headerFooter>
    </customSheetView>
  </customSheetViews>
  <mergeCells count="39">
    <mergeCell ref="C7:D8"/>
    <mergeCell ref="B7:B8"/>
    <mergeCell ref="R9:R12"/>
    <mergeCell ref="R7:R8"/>
    <mergeCell ref="I5:J5"/>
    <mergeCell ref="L5:Q5"/>
    <mergeCell ref="E8:I8"/>
    <mergeCell ref="J8:K8"/>
    <mergeCell ref="E7:K7"/>
    <mergeCell ref="G9:H9"/>
    <mergeCell ref="E9:F9"/>
    <mergeCell ref="Q7:Q8"/>
    <mergeCell ref="O7:P8"/>
    <mergeCell ref="N7:N8"/>
    <mergeCell ref="L7:M8"/>
    <mergeCell ref="C20:D20"/>
    <mergeCell ref="C28:D28"/>
    <mergeCell ref="C31:D31"/>
    <mergeCell ref="C33:D33"/>
    <mergeCell ref="C24:D24"/>
    <mergeCell ref="C25:D25"/>
    <mergeCell ref="C26:D26"/>
    <mergeCell ref="C30:D30"/>
    <mergeCell ref="C13:D13"/>
    <mergeCell ref="C14:D14"/>
    <mergeCell ref="C15:D15"/>
    <mergeCell ref="C16:D16"/>
    <mergeCell ref="M41:P41"/>
    <mergeCell ref="L34:Q35"/>
    <mergeCell ref="B39:Q39"/>
    <mergeCell ref="C23:D23"/>
    <mergeCell ref="C29:D29"/>
    <mergeCell ref="D41:H41"/>
    <mergeCell ref="C21:D21"/>
    <mergeCell ref="C22:D22"/>
    <mergeCell ref="C32:D32"/>
    <mergeCell ref="C17:D17"/>
    <mergeCell ref="C18:D18"/>
    <mergeCell ref="C19:D19"/>
  </mergeCells>
  <phoneticPr fontId="0" type="noConversion"/>
  <dataValidations disablePrompts="1" xWindow="397" yWindow="498" count="2">
    <dataValidation type="list" allowBlank="1" showInputMessage="1" showErrorMessage="1" promptTitle="Scelta del vettore energetico" prompt="O = olio combustile_x000a_G = gas naturale_x000a_F = teleriscaldamento/teleraffrescamento _x000a_L = legna, biomassa_x000a_A = altri combustibili_x000a_E = energia elettrica" sqref="E13:E26 E28:E33 G13:G26 G28:G33" xr:uid="{2D716215-517A-4F4A-B362-252AC8691F25}">
      <formula1>DD_Energietraeger</formula1>
    </dataValidation>
    <dataValidation type="list" allowBlank="1" showInputMessage="1" showErrorMessage="1" promptTitle="Quota costi energia" prompt="Quota dei costi delle misure destinati all’incremento dell’efficienza energetica._x000a_0% = puro investimento sostitutivo_x000a_100% = tutti i costi sono destinati esclusivamente ai miglioramenti energetici_x000a_-&gt; Per il calcolo vedi la guida" sqref="P13:P26 P28:P33" xr:uid="{450E1730-76BD-4932-A004-772E7EB1CAA4}">
      <formula1>DD_KE</formula1>
    </dataValidation>
  </dataValidations>
  <hyperlinks>
    <hyperlink ref="R13" location="descr_m1" display="descr_m1" xr:uid="{00000000-0004-0000-0A00-000000000000}"/>
    <hyperlink ref="R14:R26" location="Beschreibungen!A13" display="Beschr. 1" xr:uid="{00000000-0004-0000-0A00-000001000000}"/>
    <hyperlink ref="R28:R33" location="Beschreibungen!A13" display="Beschr. 1" xr:uid="{00000000-0004-0000-0A00-000002000000}"/>
    <hyperlink ref="R14" location="descr_m2" display="Beschr. 2" xr:uid="{00000000-0004-0000-0A00-000003000000}"/>
    <hyperlink ref="R15" location="descr_m3" display="Beschr. 3" xr:uid="{00000000-0004-0000-0A00-000004000000}"/>
    <hyperlink ref="R16" location="descr_m4" display="Beschr. 4" xr:uid="{00000000-0004-0000-0A00-000005000000}"/>
    <hyperlink ref="R17" location="descr_m5" display="Beschr. 5" xr:uid="{00000000-0004-0000-0A00-000006000000}"/>
    <hyperlink ref="R18" location="descr_m6" display="Beschr. 6" xr:uid="{00000000-0004-0000-0A00-000007000000}"/>
    <hyperlink ref="R19" location="descr_m7" display="Beschr. 7" xr:uid="{00000000-0004-0000-0A00-000008000000}"/>
    <hyperlink ref="R20" location="descr_m8" display="Beschr. 8" xr:uid="{00000000-0004-0000-0A00-000009000000}"/>
    <hyperlink ref="R21" location="descr_m9" display="Beschr. 9" xr:uid="{00000000-0004-0000-0A00-00000A000000}"/>
    <hyperlink ref="R22" location="descr_m10" display="Beschr. 10" xr:uid="{00000000-0004-0000-0A00-00000B000000}"/>
    <hyperlink ref="R23" location="descr_m11" display="Beschr. 11" xr:uid="{00000000-0004-0000-0A00-00000C000000}"/>
    <hyperlink ref="R24" location="descr_m12" display="Beschr. 12" xr:uid="{00000000-0004-0000-0A00-00000D000000}"/>
    <hyperlink ref="R25" location="descr_m13" display="Beschr. 13" xr:uid="{00000000-0004-0000-0A00-00000E000000}"/>
    <hyperlink ref="R26" location="descr_m14" display="Beschr. 14" xr:uid="{00000000-0004-0000-0A00-00000F000000}"/>
    <hyperlink ref="R28" location="descr_m15" display="Beschr. 15" xr:uid="{00000000-0004-0000-0A00-000010000000}"/>
    <hyperlink ref="R29" location="descr_m16" display="Beschr. 16" xr:uid="{00000000-0004-0000-0A00-000011000000}"/>
    <hyperlink ref="R30" location="descr_m17" display="Beschr. 17" xr:uid="{00000000-0004-0000-0A00-000012000000}"/>
    <hyperlink ref="R31" location="descr_m18" display="Beschr. 18" xr:uid="{00000000-0004-0000-0A00-000013000000}"/>
    <hyperlink ref="R32" location="descr_m19" display="Beschr. 19" xr:uid="{00000000-0004-0000-0A00-000014000000}"/>
    <hyperlink ref="R33" location="descr_m20" display="Beschr. 20" xr:uid="{00000000-0004-0000-0A00-000015000000}"/>
  </hyperlinks>
  <printOptions horizontalCentered="1"/>
  <pageMargins left="0.47244094488188981" right="0.43307086614173229" top="0.39370078740157483" bottom="0.39370078740157483" header="0.51181102362204722" footer="0.27559055118110237"/>
  <pageSetup paperSize="9" scale="91" orientation="landscape" horizontalDpi="300" verticalDpi="300" r:id="rId2"/>
  <headerFooter>
    <oddFooter>&amp;L&amp;8Analisi del consumo energetico ACE&amp;C&amp;8Tool ACE v1.11_i&amp;R&amp;8Conferenza dei servizi cantonali dell’energia (EnFK)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FormularF">
    <tabColor rgb="FFFFFF99"/>
    <pageSetUpPr fitToPage="1"/>
  </sheetPr>
  <dimension ref="B2:Y79"/>
  <sheetViews>
    <sheetView showGridLines="0" showRowColHeaders="0" showRuler="0" zoomScaleNormal="100" zoomScaleSheetLayoutView="100" workbookViewId="0">
      <selection activeCell="B35" sqref="B35:S35"/>
    </sheetView>
  </sheetViews>
  <sheetFormatPr baseColWidth="10" defaultColWidth="11.42578125" defaultRowHeight="15" customHeight="1" x14ac:dyDescent="0.2"/>
  <cols>
    <col min="1" max="1" width="5.7109375" style="72" customWidth="1"/>
    <col min="2" max="2" width="3.28515625" style="72" customWidth="1"/>
    <col min="3" max="3" width="4.85546875" style="72" customWidth="1"/>
    <col min="4" max="4" width="1.5703125" style="72" customWidth="1"/>
    <col min="5" max="5" width="23.28515625" style="72" customWidth="1"/>
    <col min="6" max="6" width="3.7109375" style="72" customWidth="1"/>
    <col min="7" max="7" width="8.85546875" style="72" customWidth="1"/>
    <col min="8" max="8" width="3.7109375" style="72" customWidth="1"/>
    <col min="9" max="11" width="8.85546875" style="72" customWidth="1"/>
    <col min="12" max="12" width="7.5703125" style="72" customWidth="1"/>
    <col min="13" max="14" width="9.5703125" style="72" customWidth="1"/>
    <col min="15" max="15" width="10.42578125" style="72" bestFit="1" customWidth="1"/>
    <col min="16" max="16" width="8" style="72" customWidth="1"/>
    <col min="17" max="17" width="4" style="72" customWidth="1"/>
    <col min="18" max="19" width="9.85546875" style="72" customWidth="1"/>
    <col min="20" max="21" width="2.85546875" style="167" hidden="1" customWidth="1"/>
    <col min="22" max="22" width="10.7109375" style="72" customWidth="1"/>
    <col min="23" max="25" width="3.28515625" style="352" hidden="1" customWidth="1"/>
    <col min="26" max="16384" width="11.42578125" style="72"/>
  </cols>
  <sheetData>
    <row r="2" spans="2:25" s="9" customFormat="1" ht="15" customHeight="1" x14ac:dyDescent="0.2">
      <c r="B2" s="48" t="str">
        <f>Sprachen!H420</f>
        <v>Formulario F1</v>
      </c>
      <c r="O2" s="18"/>
      <c r="P2" s="17"/>
      <c r="Q2" s="17"/>
      <c r="S2" s="18" t="str">
        <f>IF(Frontespizio!$G$13="","",Frontespizio!$G$13)</f>
        <v/>
      </c>
      <c r="T2" s="1292" t="s">
        <v>227</v>
      </c>
      <c r="U2" s="1292" t="s">
        <v>319</v>
      </c>
      <c r="W2" s="153" t="s">
        <v>389</v>
      </c>
      <c r="X2" s="153" t="s">
        <v>389</v>
      </c>
      <c r="Y2" s="153" t="s">
        <v>389</v>
      </c>
    </row>
    <row r="3" spans="2:25" s="9" customFormat="1" ht="15" customHeight="1" x14ac:dyDescent="0.2">
      <c r="B3" s="48" t="str">
        <f>Sprachen!H421</f>
        <v>Dichiarazione delle nuove misure da attuare</v>
      </c>
      <c r="E3" s="19"/>
      <c r="K3" s="57"/>
      <c r="L3" s="151"/>
      <c r="Q3" s="16"/>
      <c r="S3" s="18" t="str">
        <f>IF(Frontespizio!$G$26="","",Frontespizio!$G$26)</f>
        <v/>
      </c>
      <c r="T3" s="1292"/>
      <c r="U3" s="1292"/>
      <c r="W3" s="153"/>
      <c r="X3" s="153"/>
      <c r="Y3" s="153"/>
    </row>
    <row r="4" spans="2:25" ht="6" customHeight="1" x14ac:dyDescent="0.2">
      <c r="B4" s="71"/>
      <c r="C4" s="71"/>
      <c r="D4" s="71"/>
      <c r="E4" s="71"/>
      <c r="F4" s="71"/>
      <c r="G4" s="71"/>
      <c r="H4" s="71"/>
      <c r="I4" s="71"/>
      <c r="J4" s="71"/>
      <c r="K4" s="71"/>
      <c r="L4" s="71"/>
      <c r="M4" s="71"/>
      <c r="N4" s="71"/>
      <c r="O4" s="71"/>
      <c r="P4" s="71"/>
      <c r="Q4" s="71"/>
      <c r="R4" s="71"/>
      <c r="S4" s="71"/>
      <c r="T4" s="1292"/>
      <c r="U4" s="1292"/>
    </row>
    <row r="5" spans="2:25" ht="6" customHeight="1" x14ac:dyDescent="0.2">
      <c r="S5" s="71"/>
      <c r="T5" s="1292"/>
      <c r="U5" s="1292"/>
    </row>
    <row r="6" spans="2:25" s="74" customFormat="1" ht="15" customHeight="1" x14ac:dyDescent="0.2">
      <c r="B6" s="1269" t="str">
        <f>Sprachen!H422</f>
        <v>N°</v>
      </c>
      <c r="C6" s="1265" t="str">
        <f>Sprachen!H438</f>
        <v>Titolo della misura</v>
      </c>
      <c r="D6" s="1356"/>
      <c r="E6" s="1266"/>
      <c r="F6" s="1286" t="str">
        <f>Sprachen!H443</f>
        <v>Risparmio energetico</v>
      </c>
      <c r="G6" s="1237"/>
      <c r="H6" s="1237"/>
      <c r="I6" s="1237"/>
      <c r="J6" s="1237"/>
      <c r="K6" s="1237"/>
      <c r="L6" s="1237"/>
      <c r="M6" s="1242" t="str">
        <f>Sprachen!H463</f>
        <v>Investimenti</v>
      </c>
      <c r="N6" s="1244"/>
      <c r="O6" s="1192" t="str">
        <f>Sprachen!H471</f>
        <v>Payback</v>
      </c>
      <c r="P6" s="1242" t="str">
        <f>Sprachen!H474</f>
        <v>Attuazione</v>
      </c>
      <c r="Q6" s="1363" t="str">
        <f>Sprachen!H479</f>
        <v>- Modificabile mediante dropdown</v>
      </c>
      <c r="R6" s="1364"/>
      <c r="S6" s="1365"/>
      <c r="T6" s="1292"/>
      <c r="U6" s="1292"/>
      <c r="W6" s="353"/>
      <c r="X6" s="353"/>
      <c r="Y6" s="353"/>
    </row>
    <row r="7" spans="2:25" s="76" customFormat="1" ht="15" customHeight="1" x14ac:dyDescent="0.2">
      <c r="B7" s="1270"/>
      <c r="C7" s="1267"/>
      <c r="D7" s="1216"/>
      <c r="E7" s="1268"/>
      <c r="F7" s="1275" t="str">
        <f>Sprachen!H444</f>
        <v>Non ponderato</v>
      </c>
      <c r="G7" s="1325"/>
      <c r="H7" s="1325"/>
      <c r="I7" s="1325"/>
      <c r="J7" s="1326"/>
      <c r="K7" s="1275" t="str">
        <f>Sprachen!H457</f>
        <v>Ponderato</v>
      </c>
      <c r="L7" s="1325"/>
      <c r="M7" s="1245"/>
      <c r="N7" s="1247"/>
      <c r="O7" s="1193"/>
      <c r="P7" s="1245"/>
      <c r="Q7" s="1366" t="str">
        <f>Sprachen!H480</f>
        <v>- Motivare le modifiche</v>
      </c>
      <c r="R7" s="914"/>
      <c r="S7" s="1304"/>
      <c r="T7" s="1292"/>
      <c r="U7" s="1292"/>
      <c r="W7" s="354"/>
      <c r="X7" s="354"/>
      <c r="Y7" s="354"/>
    </row>
    <row r="8" spans="2:25" s="77" customFormat="1" ht="15" customHeight="1" x14ac:dyDescent="0.2">
      <c r="B8" s="469"/>
      <c r="C8" s="1317"/>
      <c r="D8" s="1318"/>
      <c r="E8" s="1318"/>
      <c r="F8" s="1354" t="str">
        <f>Sprachen!H445</f>
        <v>Risparmio 1</v>
      </c>
      <c r="G8" s="1178"/>
      <c r="H8" s="1177" t="str">
        <f>Sprachen!H451</f>
        <v>Risparmio 2</v>
      </c>
      <c r="I8" s="1178"/>
      <c r="J8" s="571" t="str">
        <f>Sprachen!H455</f>
        <v>Totale</v>
      </c>
      <c r="K8" s="457" t="str">
        <f>Sprachen!H458</f>
        <v>Totale</v>
      </c>
      <c r="L8" s="569" t="str">
        <f>Sprachen!H461</f>
        <v>Quota</v>
      </c>
      <c r="M8" s="457" t="str">
        <f>Sprachen!H464</f>
        <v>Totale</v>
      </c>
      <c r="N8" s="571" t="str">
        <f>Sprachen!H468</f>
        <v>QE</v>
      </c>
      <c r="O8" s="470"/>
      <c r="P8" s="619" t="str">
        <f>Sprachen!H475</f>
        <v>si</v>
      </c>
      <c r="Q8" s="1308" t="str">
        <f>Sprachen!H481</f>
        <v>= attuazione entro 3 anni</v>
      </c>
      <c r="R8" s="1309"/>
      <c r="S8" s="1310"/>
      <c r="T8" s="1292"/>
      <c r="U8" s="1292"/>
      <c r="W8" s="355"/>
      <c r="X8" s="355"/>
      <c r="Y8" s="355"/>
    </row>
    <row r="9" spans="2:25" s="77" customFormat="1" ht="15" customHeight="1" x14ac:dyDescent="0.2">
      <c r="B9" s="78"/>
      <c r="C9" s="1339"/>
      <c r="D9" s="1340"/>
      <c r="E9" s="1340"/>
      <c r="F9" s="547" t="str">
        <f>Sprachen!H446</f>
        <v>Tipo</v>
      </c>
      <c r="G9" s="548" t="s">
        <v>99</v>
      </c>
      <c r="H9" s="548" t="str">
        <f>Sprachen!H452</f>
        <v>Tipo</v>
      </c>
      <c r="I9" s="548" t="s">
        <v>99</v>
      </c>
      <c r="J9" s="549" t="s">
        <v>99</v>
      </c>
      <c r="K9" s="550" t="s">
        <v>99</v>
      </c>
      <c r="L9" s="551" t="s">
        <v>103</v>
      </c>
      <c r="M9" s="550" t="s">
        <v>102</v>
      </c>
      <c r="N9" s="555" t="s">
        <v>103</v>
      </c>
      <c r="O9" s="554" t="s">
        <v>132</v>
      </c>
      <c r="P9" s="547" t="str">
        <f>Sprachen!H476</f>
        <v>no</v>
      </c>
      <c r="Q9" s="1311" t="str">
        <f>Sprachen!H482</f>
        <v>= nessuna attuazione</v>
      </c>
      <c r="R9" s="1312"/>
      <c r="S9" s="1313"/>
      <c r="T9" s="1292"/>
      <c r="U9" s="1292"/>
      <c r="W9" s="355"/>
      <c r="X9" s="355"/>
      <c r="Y9" s="355"/>
    </row>
    <row r="10" spans="2:25" s="77" customFormat="1" ht="18" customHeight="1" x14ac:dyDescent="0.2">
      <c r="B10" s="602" t="str">
        <f>Sprachen!H423</f>
        <v>Tecnica impiant./involucro edilizio</v>
      </c>
      <c r="C10" s="574"/>
      <c r="D10" s="574"/>
      <c r="E10" s="575"/>
      <c r="F10" s="454"/>
      <c r="G10" s="576"/>
      <c r="H10" s="577"/>
      <c r="I10" s="576"/>
      <c r="J10" s="578"/>
      <c r="K10" s="579"/>
      <c r="L10" s="580"/>
      <c r="M10" s="579"/>
      <c r="N10" s="584"/>
      <c r="O10" s="585"/>
      <c r="P10" s="595" t="str">
        <f>IF(C10="","",IF(OR(O10="",AND(O10&lt;&gt;"",O10&lt;8)),Sprachen!H$502,Sprachen!H$503))</f>
        <v/>
      </c>
      <c r="Q10" s="1314"/>
      <c r="R10" s="1315"/>
      <c r="S10" s="1316"/>
      <c r="T10" s="1292"/>
      <c r="U10" s="166"/>
      <c r="W10" s="355"/>
      <c r="X10" s="355"/>
      <c r="Y10" s="355"/>
    </row>
    <row r="11" spans="2:25" s="77" customFormat="1" ht="15" customHeight="1" x14ac:dyDescent="0.2">
      <c r="B11" s="619">
        <v>1</v>
      </c>
      <c r="C11" s="1329" t="str">
        <f>IF('Formulario E'!C13&lt;&gt;"",'Formulario E'!C13,"")</f>
        <v/>
      </c>
      <c r="D11" s="1330"/>
      <c r="E11" s="1331"/>
      <c r="F11" s="619" t="str">
        <f>IF('Formulario E'!E13&lt;&gt;"",'Formulario E'!E13,"")</f>
        <v/>
      </c>
      <c r="G11" s="701" t="str">
        <f>IF('Formulario E'!F13&lt;&gt;"",'Formulario E'!F13,"")</f>
        <v/>
      </c>
      <c r="H11" s="702" t="str">
        <f>IF('Formulario E'!G13&lt;&gt;"",'Formulario E'!G13,"")</f>
        <v/>
      </c>
      <c r="I11" s="701" t="str">
        <f>IF('Formulario E'!H13&lt;&gt;"",'Formulario E'!H13,"")</f>
        <v/>
      </c>
      <c r="J11" s="690" t="str">
        <f>IF('Formulario E'!I13&lt;&gt;"",'Formulario E'!I13,"")</f>
        <v/>
      </c>
      <c r="K11" s="691" t="str">
        <f>IF('Formulario E'!J13&lt;&gt;"",'Formulario E'!J13,"")</f>
        <v/>
      </c>
      <c r="L11" s="692" t="str">
        <f>IF('Formulario E'!K13&lt;&gt;"",'Formulario E'!K13,"")</f>
        <v/>
      </c>
      <c r="M11" s="691" t="str">
        <f>IF('Formulario E'!O13&lt;&gt;"",'Formulario E'!O13,"")</f>
        <v/>
      </c>
      <c r="N11" s="705" t="str">
        <f>IF('Formulario E'!P13&lt;&gt;"",'Formulario E'!P13,"")</f>
        <v/>
      </c>
      <c r="O11" s="698" t="str">
        <f>IF('Formulario E'!Q13&lt;&gt;"",'Formulario E'!Q13,"")</f>
        <v/>
      </c>
      <c r="P11" s="726" t="str">
        <f>IF(C11="","",IF(OR(O11="",AND(O11&lt;&gt;"",O11&lt;8)),Sprachen!H$502,Sprachen!H$503))</f>
        <v/>
      </c>
      <c r="Q11" s="1317" t="str">
        <f>IF(C11="","",IF(AND(OR(O11="",O11&lt;8),OR(P11="nein",P11="non",P11="no")),Sprachen!H$496,IF(OR(P11="ja",P11="oui",P11="si"),Sprachen!H$497,"")))</f>
        <v/>
      </c>
      <c r="R11" s="1318"/>
      <c r="S11" s="1319"/>
      <c r="T11" s="183">
        <f>IF(OR(P11="ja",P11="oui",P11="si"),1,0)</f>
        <v>0</v>
      </c>
      <c r="U11" s="183">
        <f t="shared" ref="U11:U24" si="0">IF(C11="",0,IF(AND(OR(O11="",O11&lt;8),OR(P11="nein",P11="non",P11="no")),1,0))</f>
        <v>0</v>
      </c>
      <c r="W11" s="355"/>
      <c r="X11" s="355"/>
      <c r="Y11" s="355"/>
    </row>
    <row r="12" spans="2:25" s="77" customFormat="1" ht="15" customHeight="1" x14ac:dyDescent="0.2">
      <c r="B12" s="619">
        <v>2</v>
      </c>
      <c r="C12" s="1329" t="str">
        <f>IF('Formulario E'!C14&lt;&gt;"",'Formulario E'!C14,"")</f>
        <v/>
      </c>
      <c r="D12" s="1330"/>
      <c r="E12" s="1331"/>
      <c r="F12" s="619" t="str">
        <f>IF('Formulario E'!E14&lt;&gt;"",'Formulario E'!E14,"")</f>
        <v/>
      </c>
      <c r="G12" s="701" t="str">
        <f>IF('Formulario E'!F14&lt;&gt;"",'Formulario E'!F14,"")</f>
        <v/>
      </c>
      <c r="H12" s="702" t="str">
        <f>IF('Formulario E'!G14&lt;&gt;"",'Formulario E'!G14,"")</f>
        <v/>
      </c>
      <c r="I12" s="701" t="str">
        <f>IF('Formulario E'!H14&lt;&gt;"",'Formulario E'!H14,"")</f>
        <v/>
      </c>
      <c r="J12" s="690" t="str">
        <f>IF('Formulario E'!I14&lt;&gt;"",'Formulario E'!I14,"")</f>
        <v/>
      </c>
      <c r="K12" s="691" t="str">
        <f>IF('Formulario E'!J14&lt;&gt;"",'Formulario E'!J14,"")</f>
        <v/>
      </c>
      <c r="L12" s="692" t="str">
        <f>IF('Formulario E'!K14&lt;&gt;"",'Formulario E'!K14,"")</f>
        <v/>
      </c>
      <c r="M12" s="691" t="str">
        <f>IF('Formulario E'!O14&lt;&gt;"",'Formulario E'!O14,"")</f>
        <v/>
      </c>
      <c r="N12" s="705" t="str">
        <f>IF('Formulario E'!P14&lt;&gt;"",'Formulario E'!P14,"")</f>
        <v/>
      </c>
      <c r="O12" s="698" t="str">
        <f>IF('Formulario E'!Q14&lt;&gt;"",'Formulario E'!Q14,"")</f>
        <v/>
      </c>
      <c r="P12" s="726" t="str">
        <f>IF(C12="","",IF(OR(O12="",AND(O12&lt;&gt;"",O12&lt;8)),Sprachen!H$502,Sprachen!H$503))</f>
        <v/>
      </c>
      <c r="Q12" s="1317" t="str">
        <f>IF(C12="","",IF(AND(OR(O12="",O12&lt;8),OR(P12="nein",P12="non",P12="no")),Sprachen!H$496,IF(OR(P12="ja",P12="oui",P12="si"),Sprachen!H$497,"")))</f>
        <v/>
      </c>
      <c r="R12" s="1318"/>
      <c r="S12" s="1319"/>
      <c r="T12" s="184">
        <f t="shared" ref="T12:T31" si="1">IF(OR(P12="ja",P12="oui",P12="si"),1,0)</f>
        <v>0</v>
      </c>
      <c r="U12" s="184">
        <f t="shared" si="0"/>
        <v>0</v>
      </c>
      <c r="W12" s="355"/>
      <c r="X12" s="355"/>
      <c r="Y12" s="355"/>
    </row>
    <row r="13" spans="2:25" s="77" customFormat="1" ht="15" customHeight="1" x14ac:dyDescent="0.2">
      <c r="B13" s="619">
        <v>3</v>
      </c>
      <c r="C13" s="1329" t="str">
        <f>IF('Formulario E'!C15&lt;&gt;"",'Formulario E'!C15,"")</f>
        <v/>
      </c>
      <c r="D13" s="1330"/>
      <c r="E13" s="1331"/>
      <c r="F13" s="619" t="str">
        <f>IF('Formulario E'!E15&lt;&gt;"",'Formulario E'!E15,"")</f>
        <v/>
      </c>
      <c r="G13" s="701" t="str">
        <f>IF('Formulario E'!F15&lt;&gt;"",'Formulario E'!F15,"")</f>
        <v/>
      </c>
      <c r="H13" s="702" t="str">
        <f>IF('Formulario E'!G15&lt;&gt;"",'Formulario E'!G15,"")</f>
        <v/>
      </c>
      <c r="I13" s="701" t="str">
        <f>IF('Formulario E'!H15&lt;&gt;"",'Formulario E'!H15,"")</f>
        <v/>
      </c>
      <c r="J13" s="690" t="str">
        <f>IF('Formulario E'!I15&lt;&gt;"",'Formulario E'!I15,"")</f>
        <v/>
      </c>
      <c r="K13" s="691" t="str">
        <f>IF('Formulario E'!J15&lt;&gt;"",'Formulario E'!J15,"")</f>
        <v/>
      </c>
      <c r="L13" s="692" t="str">
        <f>IF('Formulario E'!K15&lt;&gt;"",'Formulario E'!K15,"")</f>
        <v/>
      </c>
      <c r="M13" s="691" t="str">
        <f>IF('Formulario E'!O15&lt;&gt;"",'Formulario E'!O15,"")</f>
        <v/>
      </c>
      <c r="N13" s="705" t="str">
        <f>IF('Formulario E'!P15&lt;&gt;"",'Formulario E'!P15,"")</f>
        <v/>
      </c>
      <c r="O13" s="698" t="str">
        <f>IF('Formulario E'!Q15&lt;&gt;"",'Formulario E'!Q15,"")</f>
        <v/>
      </c>
      <c r="P13" s="726" t="str">
        <f>IF(C13="","",IF(OR(O13="",AND(O13&lt;&gt;"",O13&lt;8)),Sprachen!H$502,Sprachen!H$503))</f>
        <v/>
      </c>
      <c r="Q13" s="1317" t="str">
        <f>IF(C13="","",IF(AND(OR(O13="",O13&lt;8),OR(P13="nein",P13="non",P13="no")),Sprachen!H$496,IF(OR(P13="ja",P13="oui",P13="si"),Sprachen!H$497,"")))</f>
        <v/>
      </c>
      <c r="R13" s="1318"/>
      <c r="S13" s="1319"/>
      <c r="T13" s="184">
        <f t="shared" si="1"/>
        <v>0</v>
      </c>
      <c r="U13" s="184">
        <f t="shared" si="0"/>
        <v>0</v>
      </c>
      <c r="W13" s="355"/>
      <c r="X13" s="355"/>
      <c r="Y13" s="355"/>
    </row>
    <row r="14" spans="2:25" s="77" customFormat="1" ht="15" customHeight="1" x14ac:dyDescent="0.2">
      <c r="B14" s="619">
        <v>4</v>
      </c>
      <c r="C14" s="1329" t="str">
        <f>IF('Formulario E'!C16&lt;&gt;"",'Formulario E'!C16,"")</f>
        <v/>
      </c>
      <c r="D14" s="1330"/>
      <c r="E14" s="1331"/>
      <c r="F14" s="619" t="str">
        <f>IF('Formulario E'!E16&lt;&gt;"",'Formulario E'!E16,"")</f>
        <v/>
      </c>
      <c r="G14" s="701" t="str">
        <f>IF('Formulario E'!F16&lt;&gt;"",'Formulario E'!F16,"")</f>
        <v/>
      </c>
      <c r="H14" s="702" t="str">
        <f>IF('Formulario E'!G16&lt;&gt;"",'Formulario E'!G16,"")</f>
        <v/>
      </c>
      <c r="I14" s="701" t="str">
        <f>IF('Formulario E'!H16&lt;&gt;"",'Formulario E'!H16,"")</f>
        <v/>
      </c>
      <c r="J14" s="690" t="str">
        <f>IF('Formulario E'!I16&lt;&gt;"",'Formulario E'!I16,"")</f>
        <v/>
      </c>
      <c r="K14" s="691" t="str">
        <f>IF('Formulario E'!J16&lt;&gt;"",'Formulario E'!J16,"")</f>
        <v/>
      </c>
      <c r="L14" s="692" t="str">
        <f>IF('Formulario E'!K16&lt;&gt;"",'Formulario E'!K16,"")</f>
        <v/>
      </c>
      <c r="M14" s="691" t="str">
        <f>IF('Formulario E'!O16&lt;&gt;"",'Formulario E'!O16,"")</f>
        <v/>
      </c>
      <c r="N14" s="705" t="str">
        <f>IF('Formulario E'!P16&lt;&gt;"",'Formulario E'!P16,"")</f>
        <v/>
      </c>
      <c r="O14" s="698" t="str">
        <f>IF('Formulario E'!Q16&lt;&gt;"",'Formulario E'!Q16,"")</f>
        <v/>
      </c>
      <c r="P14" s="726" t="str">
        <f>IF(C14="","",IF(OR(O14="",AND(O14&lt;&gt;"",O14&lt;8)),Sprachen!H$502,Sprachen!H$503))</f>
        <v/>
      </c>
      <c r="Q14" s="1317" t="str">
        <f>IF(C14="","",IF(AND(OR(O14="",O14&lt;8),OR(P14="nein",P14="non",P14="no")),Sprachen!H$496,IF(OR(P14="ja",P14="oui",P14="si"),Sprachen!H$497,"")))</f>
        <v/>
      </c>
      <c r="R14" s="1318"/>
      <c r="S14" s="1319"/>
      <c r="T14" s="184">
        <f t="shared" si="1"/>
        <v>0</v>
      </c>
      <c r="U14" s="184">
        <f t="shared" si="0"/>
        <v>0</v>
      </c>
      <c r="W14" s="355"/>
      <c r="X14" s="355"/>
      <c r="Y14" s="355"/>
    </row>
    <row r="15" spans="2:25" s="77" customFormat="1" ht="15" customHeight="1" x14ac:dyDescent="0.2">
      <c r="B15" s="619">
        <v>5</v>
      </c>
      <c r="C15" s="1329" t="str">
        <f>IF('Formulario E'!C17&lt;&gt;"",'Formulario E'!C17,"")</f>
        <v/>
      </c>
      <c r="D15" s="1330"/>
      <c r="E15" s="1331"/>
      <c r="F15" s="619" t="str">
        <f>IF('Formulario E'!E17&lt;&gt;"",'Formulario E'!E17,"")</f>
        <v/>
      </c>
      <c r="G15" s="701" t="str">
        <f>IF('Formulario E'!F17&lt;&gt;"",'Formulario E'!F17,"")</f>
        <v/>
      </c>
      <c r="H15" s="702" t="str">
        <f>IF('Formulario E'!G17&lt;&gt;"",'Formulario E'!G17,"")</f>
        <v/>
      </c>
      <c r="I15" s="701" t="str">
        <f>IF('Formulario E'!H17&lt;&gt;"",'Formulario E'!H17,"")</f>
        <v/>
      </c>
      <c r="J15" s="690" t="str">
        <f>IF('Formulario E'!I17&lt;&gt;"",'Formulario E'!I17,"")</f>
        <v/>
      </c>
      <c r="K15" s="691" t="str">
        <f>IF('Formulario E'!J17&lt;&gt;"",'Formulario E'!J17,"")</f>
        <v/>
      </c>
      <c r="L15" s="692" t="str">
        <f>IF('Formulario E'!K17&lt;&gt;"",'Formulario E'!K17,"")</f>
        <v/>
      </c>
      <c r="M15" s="691" t="str">
        <f>IF('Formulario E'!O17&lt;&gt;"",'Formulario E'!O17,"")</f>
        <v/>
      </c>
      <c r="N15" s="705" t="str">
        <f>IF('Formulario E'!P17&lt;&gt;"",'Formulario E'!P17,"")</f>
        <v/>
      </c>
      <c r="O15" s="698" t="str">
        <f>IF('Formulario E'!Q17&lt;&gt;"",'Formulario E'!Q17,"")</f>
        <v/>
      </c>
      <c r="P15" s="726" t="str">
        <f>IF(C15="","",IF(OR(O15="",AND(O15&lt;&gt;"",O15&lt;8)),Sprachen!H$502,Sprachen!H$503))</f>
        <v/>
      </c>
      <c r="Q15" s="1317" t="str">
        <f>IF(C15="","",IF(AND(OR(O15="",O15&lt;8),OR(P15="nein",P15="non",P15="no")),Sprachen!H$496,IF(OR(P15="ja",P15="oui",P15="si"),Sprachen!H$497,"")))</f>
        <v/>
      </c>
      <c r="R15" s="1318"/>
      <c r="S15" s="1319"/>
      <c r="T15" s="184">
        <f t="shared" si="1"/>
        <v>0</v>
      </c>
      <c r="U15" s="184">
        <f t="shared" si="0"/>
        <v>0</v>
      </c>
      <c r="W15" s="355"/>
      <c r="X15" s="355"/>
      <c r="Y15" s="355"/>
    </row>
    <row r="16" spans="2:25" s="77" customFormat="1" ht="15" customHeight="1" x14ac:dyDescent="0.2">
      <c r="B16" s="619">
        <v>6</v>
      </c>
      <c r="C16" s="1329" t="str">
        <f>IF('Formulario E'!C18&lt;&gt;"",'Formulario E'!C18,"")</f>
        <v/>
      </c>
      <c r="D16" s="1330"/>
      <c r="E16" s="1331"/>
      <c r="F16" s="619" t="str">
        <f>IF('Formulario E'!E18&lt;&gt;"",'Formulario E'!E18,"")</f>
        <v/>
      </c>
      <c r="G16" s="701" t="str">
        <f>IF('Formulario E'!F18&lt;&gt;"",'Formulario E'!F18,"")</f>
        <v/>
      </c>
      <c r="H16" s="702" t="str">
        <f>IF('Formulario E'!G18&lt;&gt;"",'Formulario E'!G18,"")</f>
        <v/>
      </c>
      <c r="I16" s="701" t="str">
        <f>IF('Formulario E'!H18&lt;&gt;"",'Formulario E'!H18,"")</f>
        <v/>
      </c>
      <c r="J16" s="690" t="str">
        <f>IF('Formulario E'!I18&lt;&gt;"",'Formulario E'!I18,"")</f>
        <v/>
      </c>
      <c r="K16" s="691" t="str">
        <f>IF('Formulario E'!J18&lt;&gt;"",'Formulario E'!J18,"")</f>
        <v/>
      </c>
      <c r="L16" s="692" t="str">
        <f>IF('Formulario E'!K18&lt;&gt;"",'Formulario E'!K18,"")</f>
        <v/>
      </c>
      <c r="M16" s="691" t="str">
        <f>IF('Formulario E'!O18&lt;&gt;"",'Formulario E'!O18,"")</f>
        <v/>
      </c>
      <c r="N16" s="705" t="str">
        <f>IF('Formulario E'!P18&lt;&gt;"",'Formulario E'!P18,"")</f>
        <v/>
      </c>
      <c r="O16" s="698" t="str">
        <f>IF('Formulario E'!Q18&lt;&gt;"",'Formulario E'!Q18,"")</f>
        <v/>
      </c>
      <c r="P16" s="726" t="str">
        <f>IF(C16="","",IF(OR(O16="",AND(O16&lt;&gt;"",O16&lt;8)),Sprachen!H$502,Sprachen!H$503))</f>
        <v/>
      </c>
      <c r="Q16" s="1317" t="str">
        <f>IF(C16="","",IF(AND(OR(O16="",O16&lt;8),OR(P16="nein",P16="non",P16="no")),Sprachen!H$496,IF(OR(P16="ja",P16="oui",P16="si"),Sprachen!H$497,"")))</f>
        <v/>
      </c>
      <c r="R16" s="1318"/>
      <c r="S16" s="1319"/>
      <c r="T16" s="184">
        <f t="shared" si="1"/>
        <v>0</v>
      </c>
      <c r="U16" s="184">
        <f t="shared" si="0"/>
        <v>0</v>
      </c>
      <c r="W16" s="355"/>
      <c r="X16" s="355"/>
      <c r="Y16" s="355"/>
    </row>
    <row r="17" spans="2:25" s="77" customFormat="1" ht="15" customHeight="1" x14ac:dyDescent="0.2">
      <c r="B17" s="619">
        <v>7</v>
      </c>
      <c r="C17" s="1329" t="str">
        <f>IF('Formulario E'!C19&lt;&gt;"",'Formulario E'!C19,"")</f>
        <v/>
      </c>
      <c r="D17" s="1330"/>
      <c r="E17" s="1331"/>
      <c r="F17" s="619" t="str">
        <f>IF('Formulario E'!E19&lt;&gt;"",'Formulario E'!E19,"")</f>
        <v/>
      </c>
      <c r="G17" s="701" t="str">
        <f>IF('Formulario E'!F19&lt;&gt;"",'Formulario E'!F19,"")</f>
        <v/>
      </c>
      <c r="H17" s="702" t="str">
        <f>IF('Formulario E'!G19&lt;&gt;"",'Formulario E'!G19,"")</f>
        <v/>
      </c>
      <c r="I17" s="701" t="str">
        <f>IF('Formulario E'!H19&lt;&gt;"",'Formulario E'!H19,"")</f>
        <v/>
      </c>
      <c r="J17" s="690" t="str">
        <f>IF('Formulario E'!I19&lt;&gt;"",'Formulario E'!I19,"")</f>
        <v/>
      </c>
      <c r="K17" s="691" t="str">
        <f>IF('Formulario E'!J19&lt;&gt;"",'Formulario E'!J19,"")</f>
        <v/>
      </c>
      <c r="L17" s="692" t="str">
        <f>IF('Formulario E'!K19&lt;&gt;"",'Formulario E'!K19,"")</f>
        <v/>
      </c>
      <c r="M17" s="691" t="str">
        <f>IF('Formulario E'!O19&lt;&gt;"",'Formulario E'!O19,"")</f>
        <v/>
      </c>
      <c r="N17" s="705" t="str">
        <f>IF('Formulario E'!P19&lt;&gt;"",'Formulario E'!P19,"")</f>
        <v/>
      </c>
      <c r="O17" s="698" t="str">
        <f>IF('Formulario E'!Q19&lt;&gt;"",'Formulario E'!Q19,"")</f>
        <v/>
      </c>
      <c r="P17" s="726" t="str">
        <f>IF(C17="","",IF(OR(O17="",AND(O17&lt;&gt;"",O17&lt;8)),Sprachen!H$502,Sprachen!H$503))</f>
        <v/>
      </c>
      <c r="Q17" s="1317" t="str">
        <f>IF(C17="","",IF(AND(OR(O17="",O17&lt;8),OR(P17="nein",P17="non",P17="no")),Sprachen!H$496,IF(OR(P17="ja",P17="oui",P17="si"),Sprachen!H$497,"")))</f>
        <v/>
      </c>
      <c r="R17" s="1318"/>
      <c r="S17" s="1319"/>
      <c r="T17" s="184">
        <f t="shared" si="1"/>
        <v>0</v>
      </c>
      <c r="U17" s="184">
        <f t="shared" si="0"/>
        <v>0</v>
      </c>
      <c r="W17" s="355"/>
      <c r="X17" s="355"/>
      <c r="Y17" s="355"/>
    </row>
    <row r="18" spans="2:25" s="77" customFormat="1" ht="15" customHeight="1" x14ac:dyDescent="0.2">
      <c r="B18" s="619">
        <v>8</v>
      </c>
      <c r="C18" s="1329" t="str">
        <f>IF('Formulario E'!C20&lt;&gt;"",'Formulario E'!C20,"")</f>
        <v/>
      </c>
      <c r="D18" s="1330"/>
      <c r="E18" s="1331"/>
      <c r="F18" s="619" t="str">
        <f>IF('Formulario E'!E20&lt;&gt;"",'Formulario E'!E20,"")</f>
        <v/>
      </c>
      <c r="G18" s="701" t="str">
        <f>IF('Formulario E'!F20&lt;&gt;"",'Formulario E'!F20,"")</f>
        <v/>
      </c>
      <c r="H18" s="702" t="str">
        <f>IF('Formulario E'!G20&lt;&gt;"",'Formulario E'!G20,"")</f>
        <v/>
      </c>
      <c r="I18" s="701" t="str">
        <f>IF('Formulario E'!H20&lt;&gt;"",'Formulario E'!H20,"")</f>
        <v/>
      </c>
      <c r="J18" s="690" t="str">
        <f>IF('Formulario E'!I20&lt;&gt;"",'Formulario E'!I20,"")</f>
        <v/>
      </c>
      <c r="K18" s="691" t="str">
        <f>IF('Formulario E'!J20&lt;&gt;"",'Formulario E'!J20,"")</f>
        <v/>
      </c>
      <c r="L18" s="692" t="str">
        <f>IF('Formulario E'!K20&lt;&gt;"",'Formulario E'!K20,"")</f>
        <v/>
      </c>
      <c r="M18" s="691" t="str">
        <f>IF('Formulario E'!O20&lt;&gt;"",'Formulario E'!O20,"")</f>
        <v/>
      </c>
      <c r="N18" s="705" t="str">
        <f>IF('Formulario E'!P20&lt;&gt;"",'Formulario E'!P20,"")</f>
        <v/>
      </c>
      <c r="O18" s="698" t="str">
        <f>IF('Formulario E'!Q20&lt;&gt;"",'Formulario E'!Q20,"")</f>
        <v/>
      </c>
      <c r="P18" s="726" t="str">
        <f>IF(C18="","",IF(OR(O18="",AND(O18&lt;&gt;"",O18&lt;8)),Sprachen!H$502,Sprachen!H$503))</f>
        <v/>
      </c>
      <c r="Q18" s="1317" t="str">
        <f>IF(C18="","",IF(AND(OR(O18="",O18&lt;8),OR(P18="nein",P18="non",P18="no")),Sprachen!H$496,IF(OR(P18="ja",P18="oui",P18="si"),Sprachen!H$497,"")))</f>
        <v/>
      </c>
      <c r="R18" s="1318"/>
      <c r="S18" s="1319"/>
      <c r="T18" s="184">
        <f t="shared" si="1"/>
        <v>0</v>
      </c>
      <c r="U18" s="184">
        <f t="shared" si="0"/>
        <v>0</v>
      </c>
      <c r="W18" s="355"/>
      <c r="X18" s="355"/>
      <c r="Y18" s="355"/>
    </row>
    <row r="19" spans="2:25" s="77" customFormat="1" ht="15" customHeight="1" x14ac:dyDescent="0.2">
      <c r="B19" s="619">
        <v>9</v>
      </c>
      <c r="C19" s="1329" t="str">
        <f>IF('Formulario E'!C21&lt;&gt;"",'Formulario E'!C21,"")</f>
        <v/>
      </c>
      <c r="D19" s="1330"/>
      <c r="E19" s="1331"/>
      <c r="F19" s="619" t="str">
        <f>IF('Formulario E'!E21&lt;&gt;"",'Formulario E'!E21,"")</f>
        <v/>
      </c>
      <c r="G19" s="701" t="str">
        <f>IF('Formulario E'!F21&lt;&gt;"",'Formulario E'!F21,"")</f>
        <v/>
      </c>
      <c r="H19" s="702" t="str">
        <f>IF('Formulario E'!G21&lt;&gt;"",'Formulario E'!G21,"")</f>
        <v/>
      </c>
      <c r="I19" s="701" t="str">
        <f>IF('Formulario E'!H21&lt;&gt;"",'Formulario E'!H21,"")</f>
        <v/>
      </c>
      <c r="J19" s="690" t="str">
        <f>IF('Formulario E'!I21&lt;&gt;"",'Formulario E'!I21,"")</f>
        <v/>
      </c>
      <c r="K19" s="691" t="str">
        <f>IF('Formulario E'!J21&lt;&gt;"",'Formulario E'!J21,"")</f>
        <v/>
      </c>
      <c r="L19" s="692" t="str">
        <f>IF('Formulario E'!K21&lt;&gt;"",'Formulario E'!K21,"")</f>
        <v/>
      </c>
      <c r="M19" s="691" t="str">
        <f>IF('Formulario E'!O21&lt;&gt;"",'Formulario E'!O21,"")</f>
        <v/>
      </c>
      <c r="N19" s="705" t="str">
        <f>IF('Formulario E'!P21&lt;&gt;"",'Formulario E'!P21,"")</f>
        <v/>
      </c>
      <c r="O19" s="698" t="str">
        <f>IF('Formulario E'!Q21&lt;&gt;"",'Formulario E'!Q21,"")</f>
        <v/>
      </c>
      <c r="P19" s="726" t="str">
        <f>IF(C19="","",IF(OR(O19="",AND(O19&lt;&gt;"",O19&lt;8)),Sprachen!H$502,Sprachen!H$503))</f>
        <v/>
      </c>
      <c r="Q19" s="1317" t="str">
        <f>IF(C19="","",IF(AND(OR(O19="",O19&lt;8),OR(P19="nein",P19="non",P19="no")),Sprachen!H$496,IF(OR(P19="ja",P19="oui",P19="si"),Sprachen!H$497,"")))</f>
        <v/>
      </c>
      <c r="R19" s="1318"/>
      <c r="S19" s="1319"/>
      <c r="T19" s="184">
        <f t="shared" si="1"/>
        <v>0</v>
      </c>
      <c r="U19" s="184">
        <f t="shared" si="0"/>
        <v>0</v>
      </c>
      <c r="W19" s="355"/>
      <c r="X19" s="355"/>
      <c r="Y19" s="355"/>
    </row>
    <row r="20" spans="2:25" s="77" customFormat="1" ht="15" customHeight="1" x14ac:dyDescent="0.2">
      <c r="B20" s="619">
        <v>10</v>
      </c>
      <c r="C20" s="1329" t="str">
        <f>IF('Formulario E'!C22&lt;&gt;"",'Formulario E'!C22,"")</f>
        <v/>
      </c>
      <c r="D20" s="1330"/>
      <c r="E20" s="1331"/>
      <c r="F20" s="619" t="str">
        <f>IF('Formulario E'!E22&lt;&gt;"",'Formulario E'!E22,"")</f>
        <v/>
      </c>
      <c r="G20" s="701" t="str">
        <f>IF('Formulario E'!F22&lt;&gt;"",'Formulario E'!F22,"")</f>
        <v/>
      </c>
      <c r="H20" s="702" t="str">
        <f>IF('Formulario E'!G22&lt;&gt;"",'Formulario E'!G22,"")</f>
        <v/>
      </c>
      <c r="I20" s="701" t="str">
        <f>IF('Formulario E'!H22&lt;&gt;"",'Formulario E'!H22,"")</f>
        <v/>
      </c>
      <c r="J20" s="690" t="str">
        <f>IF('Formulario E'!I22&lt;&gt;"",'Formulario E'!I22,"")</f>
        <v/>
      </c>
      <c r="K20" s="691" t="str">
        <f>IF('Formulario E'!J22&lt;&gt;"",'Formulario E'!J22,"")</f>
        <v/>
      </c>
      <c r="L20" s="692" t="str">
        <f>IF('Formulario E'!K22&lt;&gt;"",'Formulario E'!K22,"")</f>
        <v/>
      </c>
      <c r="M20" s="691" t="str">
        <f>IF('Formulario E'!O22&lt;&gt;"",'Formulario E'!O22,"")</f>
        <v/>
      </c>
      <c r="N20" s="705" t="str">
        <f>IF('Formulario E'!P22&lt;&gt;"",'Formulario E'!P22,"")</f>
        <v/>
      </c>
      <c r="O20" s="698" t="str">
        <f>IF('Formulario E'!Q22&lt;&gt;"",'Formulario E'!Q22,"")</f>
        <v/>
      </c>
      <c r="P20" s="726" t="str">
        <f>IF(C20="","",IF(OR(O20="",AND(O20&lt;&gt;"",O20&lt;8)),Sprachen!H$502,Sprachen!H$503))</f>
        <v/>
      </c>
      <c r="Q20" s="1317" t="str">
        <f>IF(C20="","",IF(AND(OR(O20="",O20&lt;8),OR(P20="nein",P20="non",P20="no")),Sprachen!H$496,IF(OR(P20="ja",P20="oui",P20="si"),Sprachen!H$497,"")))</f>
        <v/>
      </c>
      <c r="R20" s="1318"/>
      <c r="S20" s="1319"/>
      <c r="T20" s="184">
        <f t="shared" si="1"/>
        <v>0</v>
      </c>
      <c r="U20" s="184">
        <f t="shared" si="0"/>
        <v>0</v>
      </c>
      <c r="W20" s="355"/>
      <c r="X20" s="355"/>
      <c r="Y20" s="355"/>
    </row>
    <row r="21" spans="2:25" s="77" customFormat="1" ht="15" customHeight="1" x14ac:dyDescent="0.2">
      <c r="B21" s="619">
        <v>11</v>
      </c>
      <c r="C21" s="1329" t="str">
        <f>IF('Formulario E'!C23&lt;&gt;"",'Formulario E'!C23,"")</f>
        <v/>
      </c>
      <c r="D21" s="1330"/>
      <c r="E21" s="1331"/>
      <c r="F21" s="619" t="str">
        <f>IF('Formulario E'!E23&lt;&gt;"",'Formulario E'!E23,"")</f>
        <v/>
      </c>
      <c r="G21" s="701" t="str">
        <f>IF('Formulario E'!F23&lt;&gt;"",'Formulario E'!F23,"")</f>
        <v/>
      </c>
      <c r="H21" s="702" t="str">
        <f>IF('Formulario E'!G23&lt;&gt;"",'Formulario E'!G23,"")</f>
        <v/>
      </c>
      <c r="I21" s="701" t="str">
        <f>IF('Formulario E'!H23&lt;&gt;"",'Formulario E'!H23,"")</f>
        <v/>
      </c>
      <c r="J21" s="690" t="str">
        <f>IF('Formulario E'!I23&lt;&gt;"",'Formulario E'!I23,"")</f>
        <v/>
      </c>
      <c r="K21" s="691" t="str">
        <f>IF('Formulario E'!J23&lt;&gt;"",'Formulario E'!J23,"")</f>
        <v/>
      </c>
      <c r="L21" s="692" t="str">
        <f>IF('Formulario E'!K23&lt;&gt;"",'Formulario E'!K23,"")</f>
        <v/>
      </c>
      <c r="M21" s="691" t="str">
        <f>IF('Formulario E'!O23&lt;&gt;"",'Formulario E'!O23,"")</f>
        <v/>
      </c>
      <c r="N21" s="705" t="str">
        <f>IF('Formulario E'!P23&lt;&gt;"",'Formulario E'!P23,"")</f>
        <v/>
      </c>
      <c r="O21" s="698" t="str">
        <f>IF('Formulario E'!Q23&lt;&gt;"",'Formulario E'!Q23,"")</f>
        <v/>
      </c>
      <c r="P21" s="726" t="str">
        <f>IF(C21="","",IF(OR(O21="",AND(O21&lt;&gt;"",O21&lt;8)),Sprachen!H$502,Sprachen!H$503))</f>
        <v/>
      </c>
      <c r="Q21" s="1317" t="str">
        <f>IF(C21="","",IF(AND(OR(O21="",O21&lt;8),OR(P21="nein",P21="non",P21="no")),Sprachen!H$496,IF(OR(P21="ja",P21="oui",P21="si"),Sprachen!H$497,"")))</f>
        <v/>
      </c>
      <c r="R21" s="1318"/>
      <c r="S21" s="1319"/>
      <c r="T21" s="184">
        <f t="shared" si="1"/>
        <v>0</v>
      </c>
      <c r="U21" s="184">
        <f t="shared" si="0"/>
        <v>0</v>
      </c>
      <c r="W21" s="355"/>
      <c r="X21" s="355"/>
      <c r="Y21" s="355"/>
    </row>
    <row r="22" spans="2:25" s="77" customFormat="1" ht="15" customHeight="1" x14ac:dyDescent="0.2">
      <c r="B22" s="619">
        <v>12</v>
      </c>
      <c r="C22" s="1329" t="str">
        <f>IF('Formulario E'!C24&lt;&gt;"",'Formulario E'!C24,"")</f>
        <v/>
      </c>
      <c r="D22" s="1330"/>
      <c r="E22" s="1331"/>
      <c r="F22" s="619" t="str">
        <f>IF('Formulario E'!E24&lt;&gt;"",'Formulario E'!E24,"")</f>
        <v/>
      </c>
      <c r="G22" s="701" t="str">
        <f>IF('Formulario E'!F24&lt;&gt;"",'Formulario E'!F24,"")</f>
        <v/>
      </c>
      <c r="H22" s="702" t="str">
        <f>IF('Formulario E'!G24&lt;&gt;"",'Formulario E'!G24,"")</f>
        <v/>
      </c>
      <c r="I22" s="701" t="str">
        <f>IF('Formulario E'!H24&lt;&gt;"",'Formulario E'!H24,"")</f>
        <v/>
      </c>
      <c r="J22" s="690" t="str">
        <f>IF('Formulario E'!I24&lt;&gt;"",'Formulario E'!I24,"")</f>
        <v/>
      </c>
      <c r="K22" s="691" t="str">
        <f>IF('Formulario E'!J24&lt;&gt;"",'Formulario E'!J24,"")</f>
        <v/>
      </c>
      <c r="L22" s="692" t="str">
        <f>IF('Formulario E'!K24&lt;&gt;"",'Formulario E'!K24,"")</f>
        <v/>
      </c>
      <c r="M22" s="691" t="str">
        <f>IF('Formulario E'!O24&lt;&gt;"",'Formulario E'!O24,"")</f>
        <v/>
      </c>
      <c r="N22" s="705" t="str">
        <f>IF('Formulario E'!P24&lt;&gt;"",'Formulario E'!P24,"")</f>
        <v/>
      </c>
      <c r="O22" s="698" t="str">
        <f>IF('Formulario E'!Q24&lt;&gt;"",'Formulario E'!Q24,"")</f>
        <v/>
      </c>
      <c r="P22" s="726" t="str">
        <f>IF(C22="","",IF(OR(O22="",AND(O22&lt;&gt;"",O22&lt;8)),Sprachen!H$502,Sprachen!H$503))</f>
        <v/>
      </c>
      <c r="Q22" s="1317" t="str">
        <f>IF(C22="","",IF(AND(OR(O22="",O22&lt;8),OR(P22="nein",P22="non",P22="no")),Sprachen!H$496,IF(OR(P22="ja",P22="oui",P22="si"),Sprachen!H$497,"")))</f>
        <v/>
      </c>
      <c r="R22" s="1318"/>
      <c r="S22" s="1319"/>
      <c r="T22" s="184">
        <f t="shared" si="1"/>
        <v>0</v>
      </c>
      <c r="U22" s="184">
        <f t="shared" si="0"/>
        <v>0</v>
      </c>
      <c r="W22" s="355"/>
      <c r="X22" s="355"/>
      <c r="Y22" s="355"/>
    </row>
    <row r="23" spans="2:25" s="77" customFormat="1" ht="15" customHeight="1" x14ac:dyDescent="0.2">
      <c r="B23" s="619">
        <v>13</v>
      </c>
      <c r="C23" s="1329" t="str">
        <f>IF('Formulario E'!C25&lt;&gt;"",'Formulario E'!C25,"")</f>
        <v/>
      </c>
      <c r="D23" s="1330"/>
      <c r="E23" s="1331"/>
      <c r="F23" s="619" t="str">
        <f>IF('Formulario E'!E25&lt;&gt;"",'Formulario E'!E25,"")</f>
        <v/>
      </c>
      <c r="G23" s="701" t="str">
        <f>IF('Formulario E'!F25&lt;&gt;"",'Formulario E'!F25,"")</f>
        <v/>
      </c>
      <c r="H23" s="702" t="str">
        <f>IF('Formulario E'!G25&lt;&gt;"",'Formulario E'!G25,"")</f>
        <v/>
      </c>
      <c r="I23" s="701" t="str">
        <f>IF('Formulario E'!H25&lt;&gt;"",'Formulario E'!H25,"")</f>
        <v/>
      </c>
      <c r="J23" s="690" t="str">
        <f>IF('Formulario E'!I25&lt;&gt;"",'Formulario E'!I25,"")</f>
        <v/>
      </c>
      <c r="K23" s="691" t="str">
        <f>IF('Formulario E'!J25&lt;&gt;"",'Formulario E'!J25,"")</f>
        <v/>
      </c>
      <c r="L23" s="692" t="str">
        <f>IF('Formulario E'!K25&lt;&gt;"",'Formulario E'!K25,"")</f>
        <v/>
      </c>
      <c r="M23" s="691" t="str">
        <f>IF('Formulario E'!O25&lt;&gt;"",'Formulario E'!O25,"")</f>
        <v/>
      </c>
      <c r="N23" s="705" t="str">
        <f>IF('Formulario E'!P25&lt;&gt;"",'Formulario E'!P25,"")</f>
        <v/>
      </c>
      <c r="O23" s="698" t="str">
        <f>IF('Formulario E'!Q25&lt;&gt;"",'Formulario E'!Q25,"")</f>
        <v/>
      </c>
      <c r="P23" s="726" t="str">
        <f>IF(C23="","",IF(OR(O23="",AND(O23&lt;&gt;"",O23&lt;8)),Sprachen!H$502,Sprachen!H$503))</f>
        <v/>
      </c>
      <c r="Q23" s="1317" t="str">
        <f>IF(C23="","",IF(AND(OR(O23="",O23&lt;8),OR(P23="nein",P23="non",P23="no")),Sprachen!H$496,IF(OR(P23="ja",P23="oui",P23="si"),Sprachen!H$497,"")))</f>
        <v/>
      </c>
      <c r="R23" s="1318"/>
      <c r="S23" s="1319"/>
      <c r="T23" s="184">
        <f t="shared" si="1"/>
        <v>0</v>
      </c>
      <c r="U23" s="184">
        <f t="shared" si="0"/>
        <v>0</v>
      </c>
      <c r="W23" s="355"/>
      <c r="X23" s="355"/>
      <c r="Y23" s="355"/>
    </row>
    <row r="24" spans="2:25" s="77" customFormat="1" ht="15" customHeight="1" x14ac:dyDescent="0.2">
      <c r="B24" s="619">
        <v>14</v>
      </c>
      <c r="C24" s="1329" t="str">
        <f>IF('Formulario E'!C26&lt;&gt;"",'Formulario E'!C26,"")</f>
        <v/>
      </c>
      <c r="D24" s="1330"/>
      <c r="E24" s="1331"/>
      <c r="F24" s="619" t="str">
        <f>IF('Formulario E'!E26&lt;&gt;"",'Formulario E'!E26,"")</f>
        <v/>
      </c>
      <c r="G24" s="701" t="str">
        <f>IF('Formulario E'!F26&lt;&gt;"",'Formulario E'!F26,"")</f>
        <v/>
      </c>
      <c r="H24" s="702" t="str">
        <f>IF('Formulario E'!G26&lt;&gt;"",'Formulario E'!G26,"")</f>
        <v/>
      </c>
      <c r="I24" s="701" t="str">
        <f>IF('Formulario E'!H26&lt;&gt;"",'Formulario E'!H26,"")</f>
        <v/>
      </c>
      <c r="J24" s="690" t="str">
        <f>IF('Formulario E'!I26&lt;&gt;"",'Formulario E'!I26,"")</f>
        <v/>
      </c>
      <c r="K24" s="691" t="str">
        <f>IF('Formulario E'!J26&lt;&gt;"",'Formulario E'!J26,"")</f>
        <v/>
      </c>
      <c r="L24" s="692" t="str">
        <f>IF('Formulario E'!K26&lt;&gt;"",'Formulario E'!K26,"")</f>
        <v/>
      </c>
      <c r="M24" s="691" t="str">
        <f>IF('Formulario E'!O26&lt;&gt;"",'Formulario E'!O26,"")</f>
        <v/>
      </c>
      <c r="N24" s="705" t="str">
        <f>IF('Formulario E'!P26&lt;&gt;"",'Formulario E'!P26,"")</f>
        <v/>
      </c>
      <c r="O24" s="698" t="str">
        <f>IF('Formulario E'!Q26&lt;&gt;"",'Formulario E'!Q26,"")</f>
        <v/>
      </c>
      <c r="P24" s="726" t="str">
        <f>IF(C24="","",IF(OR(O24="",AND(O24&lt;&gt;"",O24&lt;8)),Sprachen!H$502,Sprachen!H$503))</f>
        <v/>
      </c>
      <c r="Q24" s="1317" t="str">
        <f>IF(C24="","",IF(AND(OR(O24="",O24&lt;8),OR(P24="nein",P24="non",P24="no")),Sprachen!H$496,IF(OR(P24="ja",P24="oui",P24="si"),Sprachen!H$497,"")))</f>
        <v/>
      </c>
      <c r="R24" s="1318"/>
      <c r="S24" s="1319"/>
      <c r="T24" s="184">
        <f t="shared" si="1"/>
        <v>0</v>
      </c>
      <c r="U24" s="184">
        <f t="shared" si="0"/>
        <v>0</v>
      </c>
      <c r="W24" s="355"/>
      <c r="X24" s="355"/>
      <c r="Y24" s="355"/>
    </row>
    <row r="25" spans="2:25" s="77" customFormat="1" ht="18" customHeight="1" x14ac:dyDescent="0.2">
      <c r="B25" s="635" t="str">
        <f>Sprachen!H424</f>
        <v>Impianti di processo e produzione</v>
      </c>
      <c r="C25" s="628"/>
      <c r="D25" s="628"/>
      <c r="E25" s="629"/>
      <c r="F25" s="455"/>
      <c r="G25" s="586"/>
      <c r="H25" s="587"/>
      <c r="I25" s="586"/>
      <c r="J25" s="588"/>
      <c r="K25" s="589"/>
      <c r="L25" s="590"/>
      <c r="M25" s="589"/>
      <c r="N25" s="591"/>
      <c r="O25" s="592"/>
      <c r="P25" s="596"/>
      <c r="Q25" s="1317"/>
      <c r="R25" s="1318"/>
      <c r="S25" s="1319"/>
      <c r="T25" s="184"/>
      <c r="U25" s="184"/>
      <c r="W25" s="355"/>
      <c r="X25" s="355"/>
      <c r="Y25" s="355"/>
    </row>
    <row r="26" spans="2:25" s="77" customFormat="1" ht="15" customHeight="1" x14ac:dyDescent="0.2">
      <c r="B26" s="619">
        <v>15</v>
      </c>
      <c r="C26" s="1329" t="str">
        <f>IF('Formulario E'!C28&lt;&gt;"",'Formulario E'!C28,"")</f>
        <v/>
      </c>
      <c r="D26" s="1330"/>
      <c r="E26" s="1331"/>
      <c r="F26" s="619" t="str">
        <f>IF('Formulario E'!E28&lt;&gt;"",'Formulario E'!E28,"")</f>
        <v/>
      </c>
      <c r="G26" s="701" t="str">
        <f>IF('Formulario E'!F28&lt;&gt;"",'Formulario E'!F28,"")</f>
        <v/>
      </c>
      <c r="H26" s="702" t="str">
        <f>IF('Formulario E'!G28&lt;&gt;"",'Formulario E'!G28,"")</f>
        <v/>
      </c>
      <c r="I26" s="701" t="str">
        <f>IF('Formulario E'!H28&lt;&gt;"",'Formulario E'!H28,"")</f>
        <v/>
      </c>
      <c r="J26" s="690" t="str">
        <f>IF('Formulario E'!I28&lt;&gt;"",'Formulario E'!I28,"")</f>
        <v/>
      </c>
      <c r="K26" s="691" t="str">
        <f>IF('Formulario E'!J28&lt;&gt;"",'Formulario E'!J28,"")</f>
        <v/>
      </c>
      <c r="L26" s="692" t="str">
        <f>IF('Formulario E'!K28&lt;&gt;"",'Formulario E'!K28,"")</f>
        <v/>
      </c>
      <c r="M26" s="691" t="str">
        <f>IF('Formulario E'!O28&lt;&gt;"",'Formulario E'!O28,"")</f>
        <v/>
      </c>
      <c r="N26" s="705" t="str">
        <f>IF('Formulario E'!P28&lt;&gt;"",'Formulario E'!P28,"")</f>
        <v/>
      </c>
      <c r="O26" s="698" t="str">
        <f>IF('Formulario E'!Q28&lt;&gt;"",'Formulario E'!Q28,"")</f>
        <v/>
      </c>
      <c r="P26" s="726" t="str">
        <f>IF(C26="","",IF(OR(O26="",AND(O26&lt;&gt;"",O26&lt;4)),Sprachen!H$502,Sprachen!H$503))</f>
        <v/>
      </c>
      <c r="Q26" s="1317" t="str">
        <f>IF(C26="","",IF(AND(OR(O26="",O26&lt;4),OR(P26="nein",P26="non",P26="no")),Sprachen!H$496,IF(OR(P26="ja",P26="oui",P26="si"),Sprachen!H$497,"")))</f>
        <v/>
      </c>
      <c r="R26" s="1318"/>
      <c r="S26" s="1319"/>
      <c r="T26" s="184">
        <f t="shared" si="1"/>
        <v>0</v>
      </c>
      <c r="U26" s="184">
        <f t="shared" ref="U26:U31" si="2">IF(C26="",0,IF(AND(OR(O26="",O26&lt;4),OR(P26="nein",P26="non",P26="no")),1,0))</f>
        <v>0</v>
      </c>
      <c r="W26" s="355"/>
      <c r="X26" s="355"/>
      <c r="Y26" s="355"/>
    </row>
    <row r="27" spans="2:25" s="77" customFormat="1" ht="15" customHeight="1" x14ac:dyDescent="0.2">
      <c r="B27" s="619">
        <v>16</v>
      </c>
      <c r="C27" s="1329" t="str">
        <f>IF('Formulario E'!C29&lt;&gt;"",'Formulario E'!C29,"")</f>
        <v/>
      </c>
      <c r="D27" s="1330"/>
      <c r="E27" s="1331"/>
      <c r="F27" s="619" t="str">
        <f>IF('Formulario E'!E29&lt;&gt;"",'Formulario E'!E29,"")</f>
        <v/>
      </c>
      <c r="G27" s="701" t="str">
        <f>IF('Formulario E'!F29&lt;&gt;"",'Formulario E'!F29,"")</f>
        <v/>
      </c>
      <c r="H27" s="702" t="str">
        <f>IF('Formulario E'!G29&lt;&gt;"",'Formulario E'!G29,"")</f>
        <v/>
      </c>
      <c r="I27" s="701" t="str">
        <f>IF('Formulario E'!H29&lt;&gt;"",'Formulario E'!H29,"")</f>
        <v/>
      </c>
      <c r="J27" s="690" t="str">
        <f>IF('Formulario E'!I29&lt;&gt;"",'Formulario E'!I29,"")</f>
        <v/>
      </c>
      <c r="K27" s="691" t="str">
        <f>IF('Formulario E'!J29&lt;&gt;"",'Formulario E'!J29,"")</f>
        <v/>
      </c>
      <c r="L27" s="692" t="str">
        <f>IF('Formulario E'!K29&lt;&gt;"",'Formulario E'!K29,"")</f>
        <v/>
      </c>
      <c r="M27" s="691" t="str">
        <f>IF('Formulario E'!O29&lt;&gt;"",'Formulario E'!O29,"")</f>
        <v/>
      </c>
      <c r="N27" s="705" t="str">
        <f>IF('Formulario E'!P29&lt;&gt;"",'Formulario E'!P29,"")</f>
        <v/>
      </c>
      <c r="O27" s="698" t="str">
        <f>IF('Formulario E'!Q29&lt;&gt;"",'Formulario E'!Q29,"")</f>
        <v/>
      </c>
      <c r="P27" s="726" t="str">
        <f>IF(C27="","",IF(OR(O27="",AND(O27&lt;&gt;"",O27&lt;4)),Sprachen!H$502,Sprachen!H$503))</f>
        <v/>
      </c>
      <c r="Q27" s="1317" t="str">
        <f>IF(C27="","",IF(AND(OR(O27="",O27&lt;4),OR(P27="nein",P27="non",P27="no")),Sprachen!H$496,IF(OR(P27="ja",P27="oui",P27="si"),Sprachen!H$497,"")))</f>
        <v/>
      </c>
      <c r="R27" s="1318"/>
      <c r="S27" s="1319"/>
      <c r="T27" s="184">
        <f t="shared" si="1"/>
        <v>0</v>
      </c>
      <c r="U27" s="184">
        <f t="shared" si="2"/>
        <v>0</v>
      </c>
      <c r="W27" s="355"/>
      <c r="X27" s="355"/>
      <c r="Y27" s="355"/>
    </row>
    <row r="28" spans="2:25" s="77" customFormat="1" ht="15" customHeight="1" x14ac:dyDescent="0.2">
      <c r="B28" s="619">
        <v>17</v>
      </c>
      <c r="C28" s="1329" t="str">
        <f>IF('Formulario E'!C30&lt;&gt;"",'Formulario E'!C30,"")</f>
        <v/>
      </c>
      <c r="D28" s="1330"/>
      <c r="E28" s="1331"/>
      <c r="F28" s="619" t="str">
        <f>IF('Formulario E'!E30&lt;&gt;"",'Formulario E'!E30,"")</f>
        <v/>
      </c>
      <c r="G28" s="701" t="str">
        <f>IF('Formulario E'!F30&lt;&gt;"",'Formulario E'!F30,"")</f>
        <v/>
      </c>
      <c r="H28" s="702" t="str">
        <f>IF('Formulario E'!G30&lt;&gt;"",'Formulario E'!G30,"")</f>
        <v/>
      </c>
      <c r="I28" s="701" t="str">
        <f>IF('Formulario E'!H30&lt;&gt;"",'Formulario E'!H30,"")</f>
        <v/>
      </c>
      <c r="J28" s="690" t="str">
        <f>IF('Formulario E'!I30&lt;&gt;"",'Formulario E'!I30,"")</f>
        <v/>
      </c>
      <c r="K28" s="691" t="str">
        <f>IF('Formulario E'!J30&lt;&gt;"",'Formulario E'!J30,"")</f>
        <v/>
      </c>
      <c r="L28" s="692" t="str">
        <f>IF('Formulario E'!K30&lt;&gt;"",'Formulario E'!K30,"")</f>
        <v/>
      </c>
      <c r="M28" s="691" t="str">
        <f>IF('Formulario E'!O30&lt;&gt;"",'Formulario E'!O30,"")</f>
        <v/>
      </c>
      <c r="N28" s="705" t="str">
        <f>IF('Formulario E'!P30&lt;&gt;"",'Formulario E'!P30,"")</f>
        <v/>
      </c>
      <c r="O28" s="698" t="str">
        <f>IF('Formulario E'!Q30&lt;&gt;"",'Formulario E'!Q30,"")</f>
        <v/>
      </c>
      <c r="P28" s="726" t="str">
        <f>IF(C28="","",IF(OR(O28="",AND(O28&lt;&gt;"",O28&lt;4)),Sprachen!H$502,Sprachen!H$503))</f>
        <v/>
      </c>
      <c r="Q28" s="1317" t="str">
        <f>IF(C28="","",IF(AND(OR(O28="",O28&lt;4),OR(P28="nein",P28="non",P28="no")),Sprachen!H$496,IF(OR(P28="ja",P28="oui",P28="si"),Sprachen!H$497,"")))</f>
        <v/>
      </c>
      <c r="R28" s="1318"/>
      <c r="S28" s="1319"/>
      <c r="T28" s="184">
        <f t="shared" si="1"/>
        <v>0</v>
      </c>
      <c r="U28" s="184">
        <f t="shared" si="2"/>
        <v>0</v>
      </c>
      <c r="W28" s="355"/>
      <c r="X28" s="355"/>
      <c r="Y28" s="355"/>
    </row>
    <row r="29" spans="2:25" s="77" customFormat="1" ht="15" customHeight="1" x14ac:dyDescent="0.2">
      <c r="B29" s="619">
        <v>18</v>
      </c>
      <c r="C29" s="1329" t="str">
        <f>IF('Formulario E'!C31&lt;&gt;"",'Formulario E'!C31,"")</f>
        <v/>
      </c>
      <c r="D29" s="1330"/>
      <c r="E29" s="1331"/>
      <c r="F29" s="619" t="str">
        <f>IF('Formulario E'!E31&lt;&gt;"",'Formulario E'!E31,"")</f>
        <v/>
      </c>
      <c r="G29" s="701" t="str">
        <f>IF('Formulario E'!F31&lt;&gt;"",'Formulario E'!F31,"")</f>
        <v/>
      </c>
      <c r="H29" s="702" t="str">
        <f>IF('Formulario E'!G31&lt;&gt;"",'Formulario E'!G31,"")</f>
        <v/>
      </c>
      <c r="I29" s="701" t="str">
        <f>IF('Formulario E'!H31&lt;&gt;"",'Formulario E'!H31,"")</f>
        <v/>
      </c>
      <c r="J29" s="690" t="str">
        <f>IF('Formulario E'!I31&lt;&gt;"",'Formulario E'!I31,"")</f>
        <v/>
      </c>
      <c r="K29" s="691" t="str">
        <f>IF('Formulario E'!J31&lt;&gt;"",'Formulario E'!J31,"")</f>
        <v/>
      </c>
      <c r="L29" s="692" t="str">
        <f>IF('Formulario E'!K31&lt;&gt;"",'Formulario E'!K31,"")</f>
        <v/>
      </c>
      <c r="M29" s="691" t="str">
        <f>IF('Formulario E'!O31&lt;&gt;"",'Formulario E'!O31,"")</f>
        <v/>
      </c>
      <c r="N29" s="705" t="str">
        <f>IF('Formulario E'!P31&lt;&gt;"",'Formulario E'!P31,"")</f>
        <v/>
      </c>
      <c r="O29" s="698" t="str">
        <f>IF('Formulario E'!Q31&lt;&gt;"",'Formulario E'!Q31,"")</f>
        <v/>
      </c>
      <c r="P29" s="726" t="str">
        <f>IF(C29="","",IF(OR(O29="",AND(O29&lt;&gt;"",O29&lt;4)),Sprachen!H$502,Sprachen!H$503))</f>
        <v/>
      </c>
      <c r="Q29" s="1317" t="str">
        <f>IF(C29="","",IF(AND(OR(O29="",O29&lt;4),OR(P29="nein",P29="non",P29="no")),Sprachen!H$496,IF(OR(P29="ja",P29="oui",P29="si"),Sprachen!H$497,"")))</f>
        <v/>
      </c>
      <c r="R29" s="1318"/>
      <c r="S29" s="1319"/>
      <c r="T29" s="184">
        <f t="shared" si="1"/>
        <v>0</v>
      </c>
      <c r="U29" s="184">
        <f t="shared" si="2"/>
        <v>0</v>
      </c>
      <c r="W29" s="355"/>
      <c r="X29" s="355"/>
      <c r="Y29" s="355"/>
    </row>
    <row r="30" spans="2:25" s="77" customFormat="1" ht="15" customHeight="1" x14ac:dyDescent="0.2">
      <c r="B30" s="619">
        <v>19</v>
      </c>
      <c r="C30" s="1329" t="str">
        <f>IF('Formulario E'!C32&lt;&gt;"",'Formulario E'!C32,"")</f>
        <v/>
      </c>
      <c r="D30" s="1330"/>
      <c r="E30" s="1331"/>
      <c r="F30" s="619" t="str">
        <f>IF('Formulario E'!E32&lt;&gt;"",'Formulario E'!E32,"")</f>
        <v/>
      </c>
      <c r="G30" s="701" t="str">
        <f>IF('Formulario E'!F32&lt;&gt;"",'Formulario E'!F32,"")</f>
        <v/>
      </c>
      <c r="H30" s="702" t="str">
        <f>IF('Formulario E'!G32&lt;&gt;"",'Formulario E'!G32,"")</f>
        <v/>
      </c>
      <c r="I30" s="701" t="str">
        <f>IF('Formulario E'!H32&lt;&gt;"",'Formulario E'!H32,"")</f>
        <v/>
      </c>
      <c r="J30" s="690" t="str">
        <f>IF('Formulario E'!I32&lt;&gt;"",'Formulario E'!I32,"")</f>
        <v/>
      </c>
      <c r="K30" s="691" t="str">
        <f>IF('Formulario E'!J32&lt;&gt;"",'Formulario E'!J32,"")</f>
        <v/>
      </c>
      <c r="L30" s="692" t="str">
        <f>IF('Formulario E'!K32&lt;&gt;"",'Formulario E'!K32,"")</f>
        <v/>
      </c>
      <c r="M30" s="691" t="str">
        <f>IF('Formulario E'!O32&lt;&gt;"",'Formulario E'!O32,"")</f>
        <v/>
      </c>
      <c r="N30" s="705" t="str">
        <f>IF('Formulario E'!P32&lt;&gt;"",'Formulario E'!P32,"")</f>
        <v/>
      </c>
      <c r="O30" s="698" t="str">
        <f>IF('Formulario E'!Q32&lt;&gt;"",'Formulario E'!Q32,"")</f>
        <v/>
      </c>
      <c r="P30" s="726" t="str">
        <f>IF(C30="","",IF(OR(O30="",AND(O30&lt;&gt;"",O30&lt;4)),Sprachen!H$502,Sprachen!H$503))</f>
        <v/>
      </c>
      <c r="Q30" s="1317" t="str">
        <f>IF(C30="","",IF(AND(OR(O30="",O30&lt;4),OR(P30="nein",P30="non",P30="no")),Sprachen!H$496,IF(OR(P30="ja",P30="oui",P30="si"),Sprachen!H$497,"")))</f>
        <v/>
      </c>
      <c r="R30" s="1318"/>
      <c r="S30" s="1319"/>
      <c r="T30" s="184">
        <f t="shared" si="1"/>
        <v>0</v>
      </c>
      <c r="U30" s="184">
        <f t="shared" si="2"/>
        <v>0</v>
      </c>
      <c r="W30" s="355"/>
      <c r="X30" s="355"/>
      <c r="Y30" s="355"/>
    </row>
    <row r="31" spans="2:25" s="77" customFormat="1" ht="15" customHeight="1" x14ac:dyDescent="0.2">
      <c r="B31" s="619">
        <v>20</v>
      </c>
      <c r="C31" s="1329" t="str">
        <f>IF('Formulario E'!C33&lt;&gt;"",'Formulario E'!C33,"")</f>
        <v/>
      </c>
      <c r="D31" s="1330"/>
      <c r="E31" s="1331"/>
      <c r="F31" s="619" t="str">
        <f>IF('Formulario E'!E33&lt;&gt;"",'Formulario E'!E33,"")</f>
        <v/>
      </c>
      <c r="G31" s="701" t="str">
        <f>IF('Formulario E'!F33&lt;&gt;"",'Formulario E'!F33,"")</f>
        <v/>
      </c>
      <c r="H31" s="702" t="str">
        <f>IF('Formulario E'!G33&lt;&gt;"",'Formulario E'!G33,"")</f>
        <v/>
      </c>
      <c r="I31" s="701" t="str">
        <f>IF('Formulario E'!H33&lt;&gt;"",'Formulario E'!H33,"")</f>
        <v/>
      </c>
      <c r="J31" s="690" t="str">
        <f>IF('Formulario E'!I33&lt;&gt;"",'Formulario E'!I33,"")</f>
        <v/>
      </c>
      <c r="K31" s="691" t="str">
        <f>IF('Formulario E'!J33&lt;&gt;"",'Formulario E'!J33,"")</f>
        <v/>
      </c>
      <c r="L31" s="692" t="str">
        <f>IF('Formulario E'!K33&lt;&gt;"",'Formulario E'!K33,"")</f>
        <v/>
      </c>
      <c r="M31" s="691" t="str">
        <f>IF('Formulario E'!O33&lt;&gt;"",'Formulario E'!O33,"")</f>
        <v/>
      </c>
      <c r="N31" s="705" t="str">
        <f>IF('Formulario E'!P33&lt;&gt;"",'Formulario E'!P33,"")</f>
        <v/>
      </c>
      <c r="O31" s="698" t="str">
        <f>IF('Formulario E'!Q33&lt;&gt;"",'Formulario E'!Q33,"")</f>
        <v/>
      </c>
      <c r="P31" s="726" t="str">
        <f>IF(C31="","",IF(OR(O31="",AND(O31&lt;&gt;"",O31&lt;4)),Sprachen!H$502,Sprachen!H$503))</f>
        <v/>
      </c>
      <c r="Q31" s="1305" t="str">
        <f>IF(C31="","",IF(AND(OR(O31="",O31&lt;4),OR(P31="nein",P31="non",P31="no")),Sprachen!H$496,IF(OR(P31="ja",P31="oui",P31="si"),Sprachen!H$497,"")))</f>
        <v/>
      </c>
      <c r="R31" s="1306"/>
      <c r="S31" s="1307"/>
      <c r="T31" s="185">
        <f t="shared" si="1"/>
        <v>0</v>
      </c>
      <c r="U31" s="184">
        <f t="shared" si="2"/>
        <v>0</v>
      </c>
      <c r="W31" s="355"/>
      <c r="X31" s="355"/>
      <c r="Y31" s="355"/>
    </row>
    <row r="32" spans="2:25" s="77" customFormat="1" ht="18" customHeight="1" x14ac:dyDescent="0.2">
      <c r="B32" s="1347" t="str">
        <f>Sprachen!H425</f>
        <v>S3/Somma di tutte le nuove misure da attuare</v>
      </c>
      <c r="C32" s="1348"/>
      <c r="D32" s="1348"/>
      <c r="E32" s="1348"/>
      <c r="F32" s="1348"/>
      <c r="G32" s="1348"/>
      <c r="H32" s="1348"/>
      <c r="I32" s="1349"/>
      <c r="J32" s="727">
        <f>SUMIF(T11:T31,1,J11:J31)</f>
        <v>0</v>
      </c>
      <c r="K32" s="722">
        <f>SUMIF(T11:T31,1,K11:K31)</f>
        <v>0</v>
      </c>
      <c r="L32" s="728">
        <f>IF(J47=0,0,K32/J47)</f>
        <v>0</v>
      </c>
      <c r="M32" s="1360" t="str">
        <f>IF(L32&lt;0.15,Sprachen!H498,Sprachen!H499)</f>
        <v>=&gt; Aggiungere la motivazione del risparmio &lt; 15% e compilare il Formulario F2.</v>
      </c>
      <c r="N32" s="1361"/>
      <c r="O32" s="1361"/>
      <c r="P32" s="1361"/>
      <c r="Q32" s="1361"/>
      <c r="R32" s="1361"/>
      <c r="S32" s="1362"/>
      <c r="T32" s="166"/>
      <c r="U32" s="183">
        <f>IF(SUM(U11:U31)=0,0,1)</f>
        <v>0</v>
      </c>
      <c r="W32" s="355"/>
      <c r="X32" s="355"/>
      <c r="Y32" s="355"/>
    </row>
    <row r="33" spans="2:25" s="77" customFormat="1" ht="3.75" customHeight="1" x14ac:dyDescent="0.2">
      <c r="B33" s="462"/>
      <c r="C33" s="462"/>
      <c r="D33" s="462"/>
      <c r="E33" s="462"/>
      <c r="F33" s="462"/>
      <c r="G33" s="462"/>
      <c r="H33" s="462"/>
      <c r="I33" s="462"/>
      <c r="J33" s="510"/>
      <c r="K33" s="510"/>
      <c r="L33" s="608"/>
      <c r="T33" s="167"/>
      <c r="U33" s="167"/>
    </row>
    <row r="34" spans="2:25" s="77" customFormat="1" ht="15" customHeight="1" x14ac:dyDescent="0.2">
      <c r="B34" s="906" t="str">
        <f>IF(U32=1,Sprachen!H504,Sprachen!H505)</f>
        <v>Commento relativo alla dichiarazione delle misure da attuare (facoltativo):</v>
      </c>
      <c r="C34" s="907"/>
      <c r="D34" s="907"/>
      <c r="E34" s="907"/>
      <c r="F34" s="907"/>
      <c r="G34" s="907"/>
      <c r="H34" s="907"/>
      <c r="I34" s="907"/>
      <c r="J34" s="907"/>
      <c r="K34" s="907"/>
      <c r="L34" s="907"/>
      <c r="M34" s="907"/>
      <c r="N34" s="907"/>
      <c r="O34" s="907"/>
      <c r="P34" s="907"/>
      <c r="Q34" s="907"/>
      <c r="R34" s="907"/>
      <c r="S34" s="908"/>
      <c r="T34" s="168"/>
      <c r="U34" s="168"/>
      <c r="W34" s="355"/>
      <c r="X34" s="355"/>
      <c r="Y34" s="355"/>
    </row>
    <row r="35" spans="2:25" s="77" customFormat="1" ht="45" customHeight="1" x14ac:dyDescent="0.2">
      <c r="B35" s="1357" t="s">
        <v>2054</v>
      </c>
      <c r="C35" s="1358"/>
      <c r="D35" s="1358"/>
      <c r="E35" s="1358"/>
      <c r="F35" s="1358"/>
      <c r="G35" s="1358"/>
      <c r="H35" s="1358"/>
      <c r="I35" s="1358"/>
      <c r="J35" s="1358"/>
      <c r="K35" s="1358"/>
      <c r="L35" s="1358"/>
      <c r="M35" s="1358"/>
      <c r="N35" s="1358"/>
      <c r="O35" s="1358"/>
      <c r="P35" s="1358"/>
      <c r="Q35" s="1358"/>
      <c r="R35" s="1358"/>
      <c r="S35" s="1359"/>
      <c r="T35" s="166"/>
      <c r="U35" s="166"/>
      <c r="W35" s="355"/>
      <c r="X35" s="355"/>
      <c r="Y35" s="355"/>
    </row>
    <row r="36" spans="2:25" s="77" customFormat="1" ht="12.75" x14ac:dyDescent="0.2">
      <c r="B36" s="609"/>
      <c r="C36" s="609"/>
      <c r="D36" s="609"/>
      <c r="E36" s="609"/>
      <c r="F36" s="609"/>
      <c r="G36" s="609"/>
      <c r="H36" s="609"/>
      <c r="I36" s="609"/>
      <c r="J36" s="609"/>
      <c r="K36" s="609"/>
      <c r="L36" s="609"/>
      <c r="M36" s="609"/>
      <c r="N36" s="609"/>
      <c r="O36" s="609"/>
      <c r="P36" s="609"/>
      <c r="Q36" s="609"/>
      <c r="R36" s="609"/>
      <c r="S36" s="609"/>
      <c r="T36" s="167"/>
      <c r="U36" s="167"/>
    </row>
    <row r="37" spans="2:25" ht="15" customHeight="1" x14ac:dyDescent="0.2">
      <c r="B37" s="906" t="str">
        <f>IF(L32&lt;0.15,Sprachen!H506,Sprachen!H507)</f>
        <v>Motivare perché il valore indicativo del 15% non può essere raggiunto:</v>
      </c>
      <c r="C37" s="907"/>
      <c r="D37" s="907"/>
      <c r="E37" s="907"/>
      <c r="F37" s="907"/>
      <c r="G37" s="907"/>
      <c r="H37" s="907"/>
      <c r="I37" s="907"/>
      <c r="J37" s="907"/>
      <c r="K37" s="907"/>
      <c r="L37" s="907"/>
      <c r="M37" s="907"/>
      <c r="N37" s="907"/>
      <c r="O37" s="907"/>
      <c r="P37" s="907"/>
      <c r="Q37" s="907"/>
      <c r="R37" s="907"/>
      <c r="S37" s="908"/>
      <c r="T37" s="166"/>
      <c r="U37" s="166"/>
    </row>
    <row r="38" spans="2:25" ht="45" customHeight="1" x14ac:dyDescent="0.2">
      <c r="B38" s="1357" t="s">
        <v>2054</v>
      </c>
      <c r="C38" s="1358"/>
      <c r="D38" s="1358"/>
      <c r="E38" s="1358"/>
      <c r="F38" s="1358"/>
      <c r="G38" s="1358"/>
      <c r="H38" s="1358"/>
      <c r="I38" s="1358"/>
      <c r="J38" s="1358"/>
      <c r="K38" s="1358"/>
      <c r="L38" s="1358"/>
      <c r="M38" s="1358"/>
      <c r="N38" s="1358"/>
      <c r="O38" s="1358"/>
      <c r="P38" s="1358"/>
      <c r="Q38" s="1358"/>
      <c r="R38" s="1358"/>
      <c r="S38" s="1359"/>
      <c r="T38" s="166"/>
      <c r="U38" s="166"/>
    </row>
    <row r="39" spans="2:25" s="77" customFormat="1" ht="12.75" x14ac:dyDescent="0.2">
      <c r="B39" s="609"/>
      <c r="C39" s="609"/>
      <c r="D39" s="609"/>
      <c r="E39" s="609"/>
      <c r="F39" s="609"/>
      <c r="G39" s="609"/>
      <c r="H39" s="609"/>
      <c r="I39" s="609"/>
      <c r="J39" s="609"/>
      <c r="K39" s="609"/>
      <c r="L39" s="609"/>
      <c r="M39" s="609"/>
      <c r="N39" s="609"/>
      <c r="O39" s="609"/>
      <c r="P39" s="609"/>
      <c r="Q39" s="609"/>
      <c r="R39" s="609"/>
      <c r="S39" s="609"/>
      <c r="T39" s="167"/>
      <c r="U39" s="167"/>
    </row>
    <row r="40" spans="2:25" s="9" customFormat="1" ht="15" customHeight="1" x14ac:dyDescent="0.2">
      <c r="B40" s="48" t="str">
        <f>Sprachen!H426</f>
        <v>Formulario F2</v>
      </c>
      <c r="O40" s="18"/>
      <c r="P40" s="17"/>
      <c r="Q40" s="17"/>
      <c r="S40" s="18" t="str">
        <f>IF(Frontespizio!$G$13="","",Frontespizio!$G$13)</f>
        <v/>
      </c>
      <c r="T40" s="166"/>
      <c r="U40" s="166"/>
      <c r="W40" s="153"/>
      <c r="X40" s="153"/>
      <c r="Y40" s="153"/>
    </row>
    <row r="41" spans="2:25" s="9" customFormat="1" ht="15" customHeight="1" x14ac:dyDescent="0.2">
      <c r="B41" s="48" t="str">
        <f>Sprachen!H427</f>
        <v>Misure realizzate negli ultimi 5 anni</v>
      </c>
      <c r="E41" s="19"/>
      <c r="K41" s="57"/>
      <c r="L41" s="151"/>
      <c r="Q41" s="16"/>
      <c r="S41" s="18" t="str">
        <f>IF(Frontespizio!$G$26="","",Frontespizio!$G$26)</f>
        <v/>
      </c>
      <c r="T41" s="166"/>
      <c r="U41" s="166"/>
      <c r="W41" s="153"/>
      <c r="X41" s="153"/>
      <c r="Y41" s="153"/>
    </row>
    <row r="42" spans="2:25" s="9" customFormat="1" ht="6" customHeight="1" x14ac:dyDescent="0.2">
      <c r="B42" s="96"/>
      <c r="C42" s="10"/>
      <c r="D42" s="10"/>
      <c r="E42" s="97"/>
      <c r="F42" s="10"/>
      <c r="G42" s="10"/>
      <c r="H42" s="10"/>
      <c r="I42" s="10"/>
      <c r="J42" s="10"/>
      <c r="K42" s="98"/>
      <c r="L42" s="99"/>
      <c r="M42" s="10"/>
      <c r="N42" s="10"/>
      <c r="O42" s="10"/>
      <c r="P42" s="10"/>
      <c r="Q42" s="100"/>
      <c r="R42" s="10"/>
      <c r="S42" s="182"/>
      <c r="T42" s="166"/>
      <c r="U42" s="166"/>
      <c r="W42" s="153"/>
      <c r="X42" s="153"/>
      <c r="Y42" s="153"/>
    </row>
    <row r="43" spans="2:25" s="9" customFormat="1" ht="11.25" customHeight="1" x14ac:dyDescent="0.2">
      <c r="B43" s="1297" t="str">
        <f>Sprachen!H428</f>
        <v>Avvertenze:</v>
      </c>
      <c r="C43" s="1298"/>
      <c r="D43" s="1298"/>
      <c r="E43" s="1298"/>
      <c r="F43" s="1298"/>
      <c r="G43" s="1298"/>
      <c r="H43" s="1298"/>
      <c r="I43" s="1298"/>
      <c r="J43" s="1298"/>
      <c r="K43" s="1298"/>
      <c r="L43" s="1298"/>
      <c r="M43" s="1298"/>
      <c r="N43" s="1298"/>
      <c r="O43" s="1298"/>
      <c r="P43" s="1298"/>
      <c r="Q43" s="1298"/>
      <c r="R43" s="1298"/>
      <c r="S43" s="1299"/>
      <c r="T43" s="166"/>
      <c r="U43" s="166"/>
      <c r="W43" s="153"/>
      <c r="X43" s="153"/>
      <c r="Y43" s="153"/>
    </row>
    <row r="44" spans="2:25" s="9" customFormat="1" ht="11.25" customHeight="1" x14ac:dyDescent="0.2">
      <c r="B44" s="1300" t="str">
        <f>Sprachen!H429</f>
        <v>- Le misure realizzate devono essere indicate solo nel caso in cui le nuove misure da attuare non consentono di raggiungere il valore indicativo del 15%.</v>
      </c>
      <c r="C44" s="1301"/>
      <c r="D44" s="1301"/>
      <c r="E44" s="1301"/>
      <c r="F44" s="1301"/>
      <c r="G44" s="1301"/>
      <c r="H44" s="1301"/>
      <c r="I44" s="1301"/>
      <c r="J44" s="1301"/>
      <c r="K44" s="1301"/>
      <c r="L44" s="1301"/>
      <c r="M44" s="1301"/>
      <c r="N44" s="1301"/>
      <c r="O44" s="1301"/>
      <c r="P44" s="1301"/>
      <c r="Q44" s="1301"/>
      <c r="R44" s="1301"/>
      <c r="S44" s="1302"/>
      <c r="T44" s="166"/>
      <c r="U44" s="166"/>
      <c r="W44" s="153"/>
      <c r="X44" s="153"/>
      <c r="Y44" s="153"/>
    </row>
    <row r="45" spans="2:25" s="9" customFormat="1" ht="11.25" customHeight="1" x14ac:dyDescent="0.2">
      <c r="B45" s="1303" t="str">
        <f>Sprachen!H430</f>
        <v>- Qualora anche con le misure realizzate negli ultimi 5 anni il valore indicativo del 15% non viene raggiunto, occorre fornire una spiegazione aggiuntiva.</v>
      </c>
      <c r="C45" s="914"/>
      <c r="D45" s="914"/>
      <c r="E45" s="914"/>
      <c r="F45" s="914"/>
      <c r="G45" s="914"/>
      <c r="H45" s="914"/>
      <c r="I45" s="914"/>
      <c r="J45" s="914"/>
      <c r="K45" s="914"/>
      <c r="L45" s="914"/>
      <c r="M45" s="914"/>
      <c r="N45" s="914"/>
      <c r="O45" s="914"/>
      <c r="P45" s="914"/>
      <c r="Q45" s="914"/>
      <c r="R45" s="914"/>
      <c r="S45" s="1304"/>
      <c r="T45" s="166"/>
      <c r="U45" s="166"/>
      <c r="W45" s="153"/>
      <c r="X45" s="153"/>
      <c r="Y45" s="153"/>
    </row>
    <row r="46" spans="2:25" s="9" customFormat="1" ht="6" customHeight="1" x14ac:dyDescent="0.2">
      <c r="B46" s="3"/>
      <c r="E46" s="19"/>
      <c r="K46" s="57"/>
      <c r="L46" s="151"/>
      <c r="Q46" s="16"/>
      <c r="S46" s="18"/>
      <c r="T46" s="166"/>
      <c r="U46" s="166"/>
      <c r="W46" s="153"/>
      <c r="X46" s="153"/>
      <c r="Y46" s="153"/>
    </row>
    <row r="47" spans="2:25" ht="15" customHeight="1" x14ac:dyDescent="0.2">
      <c r="B47" s="601" t="s">
        <v>135</v>
      </c>
      <c r="C47" s="542" t="str">
        <f>Sprachen!H439</f>
        <v>Prelievo di energia ponderato dell’ultimo anno civile concluso ¹⁾ ²⁾:</v>
      </c>
      <c r="D47" s="240"/>
      <c r="E47" s="240"/>
      <c r="F47" s="240"/>
      <c r="G47" s="240"/>
      <c r="H47" s="240"/>
      <c r="I47" s="543"/>
      <c r="J47" s="1272">
        <f>'Formulario C'!J25</f>
        <v>0</v>
      </c>
      <c r="K47" s="1272"/>
      <c r="L47" s="240" t="s">
        <v>60</v>
      </c>
      <c r="M47" s="204"/>
      <c r="N47" s="205"/>
      <c r="O47" s="205"/>
      <c r="P47" s="205"/>
      <c r="Q47" s="205"/>
      <c r="R47" s="205"/>
      <c r="S47" s="474" t="str">
        <f>Sprachen!H484</f>
        <v>1) Sec. il Form. C, cifra C.1      2) Fattori di ponderazione sec. il Form. C, Avvertenza 2)</v>
      </c>
      <c r="T47" s="166"/>
      <c r="U47" s="166"/>
    </row>
    <row r="48" spans="2:25" ht="6" customHeight="1" x14ac:dyDescent="0.2">
      <c r="B48" s="73"/>
      <c r="T48" s="166"/>
      <c r="U48" s="166"/>
    </row>
    <row r="49" spans="2:25" s="74" customFormat="1" ht="15" customHeight="1" x14ac:dyDescent="0.2">
      <c r="B49" s="1269" t="str">
        <f>Sprachen!H431</f>
        <v>N°</v>
      </c>
      <c r="C49" s="1265" t="str">
        <f>Sprachen!H440</f>
        <v>Titolo della misura</v>
      </c>
      <c r="D49" s="1356"/>
      <c r="E49" s="1266"/>
      <c r="F49" s="1286" t="str">
        <f>Sprachen!H447</f>
        <v>Risparmio energetico</v>
      </c>
      <c r="G49" s="1237"/>
      <c r="H49" s="1237"/>
      <c r="I49" s="1237"/>
      <c r="J49" s="1237"/>
      <c r="K49" s="1237"/>
      <c r="L49" s="1237"/>
      <c r="M49" s="1284" t="str">
        <f>Sprachen!H465</f>
        <v>Prezzo dell’energia ¹⁾</v>
      </c>
      <c r="N49" s="1244"/>
      <c r="O49" s="1192" t="str">
        <f>Sprachen!H472</f>
        <v>Rispar. costi</v>
      </c>
      <c r="P49" s="1286" t="str">
        <f>Sprachen!H477</f>
        <v>Investimenti</v>
      </c>
      <c r="Q49" s="1287"/>
      <c r="R49" s="1288"/>
      <c r="S49" s="1192" t="str">
        <f>Sprachen!H485</f>
        <v>Payback</v>
      </c>
      <c r="T49" s="166"/>
      <c r="U49" s="166"/>
      <c r="V49" s="1320" t="str">
        <f>Sprachen!H486</f>
        <v>Descrizione</v>
      </c>
      <c r="W49" s="353"/>
      <c r="X49" s="353"/>
      <c r="Y49" s="353"/>
    </row>
    <row r="50" spans="2:25" s="76" customFormat="1" ht="15" customHeight="1" x14ac:dyDescent="0.2">
      <c r="B50" s="1270"/>
      <c r="C50" s="1267"/>
      <c r="D50" s="1216"/>
      <c r="E50" s="1268"/>
      <c r="F50" s="1275" t="str">
        <f>Sprachen!H448</f>
        <v>Non ponderato</v>
      </c>
      <c r="G50" s="1325"/>
      <c r="H50" s="1325"/>
      <c r="I50" s="1325"/>
      <c r="J50" s="1326"/>
      <c r="K50" s="1275" t="str">
        <f>Sprachen!H459</f>
        <v>Ponderato ²⁾</v>
      </c>
      <c r="L50" s="1325"/>
      <c r="M50" s="1285"/>
      <c r="N50" s="1247"/>
      <c r="O50" s="1193"/>
      <c r="P50" s="1289"/>
      <c r="Q50" s="1290"/>
      <c r="R50" s="1291"/>
      <c r="S50" s="1193"/>
      <c r="T50" s="166"/>
      <c r="U50" s="166"/>
      <c r="V50" s="1320"/>
      <c r="W50" s="354"/>
      <c r="X50" s="354"/>
      <c r="Y50" s="354"/>
    </row>
    <row r="51" spans="2:25" s="77" customFormat="1" ht="15" customHeight="1" x14ac:dyDescent="0.2">
      <c r="B51" s="563"/>
      <c r="C51" s="1355"/>
      <c r="D51" s="848"/>
      <c r="E51" s="848"/>
      <c r="F51" s="1354" t="str">
        <f>Sprachen!H449</f>
        <v>Risparmio 1</v>
      </c>
      <c r="G51" s="1178"/>
      <c r="H51" s="1177" t="str">
        <f>Sprachen!H453</f>
        <v>Risparmio 2</v>
      </c>
      <c r="I51" s="1178"/>
      <c r="J51" s="571" t="str">
        <f>Sprachen!H456</f>
        <v>Totale</v>
      </c>
      <c r="K51" s="457" t="str">
        <f>Sprachen!H460</f>
        <v>Totale</v>
      </c>
      <c r="L51" s="569" t="str">
        <f>Sprachen!H462</f>
        <v>Quota</v>
      </c>
      <c r="M51" s="568" t="str">
        <f>Sprachen!H466</f>
        <v>Risparmio 1</v>
      </c>
      <c r="N51" s="569" t="str">
        <f>Sprachen!H469</f>
        <v>Risparmio 2</v>
      </c>
      <c r="O51" s="570" t="str">
        <f>Sprachen!H473</f>
        <v>Totale</v>
      </c>
      <c r="P51" s="1354" t="str">
        <f>Sprachen!H478</f>
        <v>Totale</v>
      </c>
      <c r="Q51" s="1178"/>
      <c r="R51" s="600" t="str">
        <f>Sprachen!H483</f>
        <v>QE</v>
      </c>
      <c r="S51" s="570"/>
      <c r="T51" s="166"/>
      <c r="U51" s="166"/>
      <c r="V51" s="1321" t="str">
        <f>Sprachen!H487</f>
        <v>Cliccare per passare al foglio «Details»:</v>
      </c>
      <c r="W51" s="355"/>
      <c r="X51" s="355"/>
      <c r="Y51" s="355"/>
    </row>
    <row r="52" spans="2:25" s="77" customFormat="1" ht="15" customHeight="1" x14ac:dyDescent="0.2">
      <c r="B52" s="78"/>
      <c r="C52" s="1339"/>
      <c r="D52" s="1340"/>
      <c r="E52" s="1340"/>
      <c r="F52" s="547" t="str">
        <f>Sprachen!H450</f>
        <v>Tipo</v>
      </c>
      <c r="G52" s="548" t="s">
        <v>99</v>
      </c>
      <c r="H52" s="548" t="str">
        <f>Sprachen!H454</f>
        <v>Tipo</v>
      </c>
      <c r="I52" s="548" t="s">
        <v>99</v>
      </c>
      <c r="J52" s="549" t="s">
        <v>99</v>
      </c>
      <c r="K52" s="550" t="s">
        <v>99</v>
      </c>
      <c r="L52" s="551" t="s">
        <v>103</v>
      </c>
      <c r="M52" s="552" t="s">
        <v>98</v>
      </c>
      <c r="N52" s="553" t="s">
        <v>98</v>
      </c>
      <c r="O52" s="554" t="s">
        <v>131</v>
      </c>
      <c r="P52" s="1352" t="s">
        <v>102</v>
      </c>
      <c r="Q52" s="1353"/>
      <c r="R52" s="555" t="s">
        <v>103</v>
      </c>
      <c r="S52" s="554" t="s">
        <v>132</v>
      </c>
      <c r="T52" s="166"/>
      <c r="U52" s="166"/>
      <c r="V52" s="1321"/>
      <c r="W52" s="355"/>
      <c r="X52" s="355"/>
      <c r="Y52" s="355"/>
    </row>
    <row r="53" spans="2:25" s="80" customFormat="1" ht="15" customHeight="1" x14ac:dyDescent="0.2">
      <c r="B53" s="79"/>
      <c r="C53" s="1305"/>
      <c r="D53" s="1306"/>
      <c r="E53" s="1306"/>
      <c r="F53" s="556"/>
      <c r="G53" s="557" t="s">
        <v>134</v>
      </c>
      <c r="H53" s="557"/>
      <c r="I53" s="557" t="s">
        <v>51</v>
      </c>
      <c r="J53" s="558" t="s">
        <v>145</v>
      </c>
      <c r="K53" s="559" t="s">
        <v>932</v>
      </c>
      <c r="L53" s="560" t="s">
        <v>146</v>
      </c>
      <c r="M53" s="561" t="s">
        <v>935</v>
      </c>
      <c r="N53" s="560" t="s">
        <v>936</v>
      </c>
      <c r="O53" s="75" t="s">
        <v>1547</v>
      </c>
      <c r="P53" s="1327" t="s">
        <v>147</v>
      </c>
      <c r="Q53" s="1328"/>
      <c r="R53" s="562" t="s">
        <v>52</v>
      </c>
      <c r="S53" s="75" t="s">
        <v>926</v>
      </c>
      <c r="T53" s="166"/>
      <c r="U53" s="166"/>
      <c r="V53" s="1321"/>
      <c r="W53" s="356"/>
      <c r="X53" s="356"/>
      <c r="Y53" s="356"/>
    </row>
    <row r="54" spans="2:25" s="77" customFormat="1" ht="15" customHeight="1" x14ac:dyDescent="0.2">
      <c r="B54" s="602" t="str">
        <f>IF(AND(L32&lt;0.15,B38=""),Sprachen!H508,IF(L32&gt;=0.15,Sprachen!H509,Sprachen!H510))</f>
        <v>Misure realizzate negli ultimi 5 anni</v>
      </c>
      <c r="C54" s="574"/>
      <c r="D54" s="574"/>
      <c r="E54" s="575"/>
      <c r="F54" s="603"/>
      <c r="G54" s="576"/>
      <c r="H54" s="577"/>
      <c r="I54" s="576"/>
      <c r="J54" s="578"/>
      <c r="K54" s="579"/>
      <c r="L54" s="580"/>
      <c r="M54" s="581"/>
      <c r="N54" s="582"/>
      <c r="O54" s="583"/>
      <c r="P54" s="604"/>
      <c r="Q54" s="605"/>
      <c r="R54" s="584"/>
      <c r="S54" s="585"/>
      <c r="T54" s="166"/>
      <c r="U54" s="166"/>
      <c r="V54" s="1321"/>
      <c r="W54" s="355"/>
      <c r="X54" s="355"/>
      <c r="Y54" s="355"/>
    </row>
    <row r="55" spans="2:25" s="77" customFormat="1" ht="15" customHeight="1" x14ac:dyDescent="0.2">
      <c r="B55" s="619">
        <v>21</v>
      </c>
      <c r="C55" s="1334"/>
      <c r="D55" s="1335"/>
      <c r="E55" s="1336"/>
      <c r="F55" s="687"/>
      <c r="G55" s="688"/>
      <c r="H55" s="689"/>
      <c r="I55" s="688"/>
      <c r="J55" s="690" t="str">
        <f>IF(massnahme21="","",G55+I55)</f>
        <v/>
      </c>
      <c r="K55" s="691" t="str">
        <f>IF(C55="","",IFERROR(G55*VLOOKUP(F55,Admin!$A$64:$B$69,2,FALSE),0)+IFERROR(I55*VLOOKUP(H55,Admin!$A$64:$B$69,2,FALSE),0))</f>
        <v/>
      </c>
      <c r="L55" s="692" t="str">
        <f>IF(massnahme21="","",IF($J$47=0,0,K55/$J$47))</f>
        <v/>
      </c>
      <c r="M55" s="693" t="str">
        <f>IF(massnahme21="","",IF(F55="","0",IF(VLOOKUP(F55,'Formulario C'!$B$13:$E$21,4,0)="",Sprachen!H$500,VLOOKUP(F55,'Formulario C'!$B$13:$E$21,4,0))))</f>
        <v/>
      </c>
      <c r="N55" s="694" t="str">
        <f>IF(massnahme21="","",IF(H55="","0",IF(VLOOKUP(H55,'Formulario C'!$B$13:$E$21,4,0)="",Sprachen!H$500,VLOOKUP(H55,'Formulario C'!$B$13:$E$21,4,0))))</f>
        <v/>
      </c>
      <c r="O55" s="695" t="str">
        <f>IF(massnahme21="","",(G55*M55)+(I55*N55))</f>
        <v/>
      </c>
      <c r="P55" s="1332"/>
      <c r="Q55" s="1333"/>
      <c r="R55" s="697"/>
      <c r="S55" s="698" t="str">
        <f>IF(massnahme21="","",IF(O55="","",IF(P55="",0,IF(R55="",Sprachen!H$501,P55*R55/O55))))</f>
        <v/>
      </c>
      <c r="T55" s="166"/>
      <c r="U55" s="166"/>
      <c r="V55" s="471" t="str">
        <f>Sprachen!H488</f>
        <v>Descr. 21</v>
      </c>
      <c r="W55" s="355" t="e">
        <f ca="1">Eingabemeldung(Sprachen!H$515,Sprachen!H$514,'Formulario F1 + F2'!F55)</f>
        <v>#NAME?</v>
      </c>
      <c r="X55" s="355" t="e">
        <f ca="1">Eingabemeldung(Sprachen!H$515,Sprachen!H$514,'Formulario F1 + F2'!H55)</f>
        <v>#NAME?</v>
      </c>
      <c r="Y55" s="355" t="e">
        <f ca="1">Eingabemeldung(Sprachen!H$517,Sprachen!H$516,'Formulario F1 + F2'!R55)</f>
        <v>#NAME?</v>
      </c>
    </row>
    <row r="56" spans="2:25" s="77" customFormat="1" ht="15" customHeight="1" x14ac:dyDescent="0.2">
      <c r="B56" s="619">
        <v>22</v>
      </c>
      <c r="C56" s="1334"/>
      <c r="D56" s="1335"/>
      <c r="E56" s="1337"/>
      <c r="F56" s="687"/>
      <c r="G56" s="688"/>
      <c r="H56" s="689"/>
      <c r="I56" s="688"/>
      <c r="J56" s="690" t="str">
        <f>IF(massnahme22="","",G56+I56)</f>
        <v/>
      </c>
      <c r="K56" s="691" t="str">
        <f>IF(C56="","",IFERROR(G56*VLOOKUP(F56,Admin!$A$64:$B$69,2,FALSE),0)+IFERROR(I56*VLOOKUP(H56,Admin!$A$64:$B$69,2,FALSE),0))</f>
        <v/>
      </c>
      <c r="L56" s="692" t="str">
        <f>IF(massnahme22="","",IF($J$47=0,0,K56/$J$47))</f>
        <v/>
      </c>
      <c r="M56" s="693" t="str">
        <f>IF(massnahme21="","",IF(F56="","0",IF(VLOOKUP(F56,'Formulario C'!$B$13:$E$21,4,0)="",Sprachen!H$500,VLOOKUP(F56,'Formulario C'!$B$13:$E$21,4,0))))</f>
        <v/>
      </c>
      <c r="N56" s="694" t="str">
        <f>IF(massnahme21="","",IF(H56="","0",IF(VLOOKUP(H56,'Formulario C'!$B$13:$E$21,4,0)="",Sprachen!H$500,VLOOKUP(H56,'Formulario C'!$B$13:$E$21,4,0))))</f>
        <v/>
      </c>
      <c r="O56" s="695" t="str">
        <f>IF(massnahme22="","",(G56*M56)+(I56*N56))</f>
        <v/>
      </c>
      <c r="P56" s="1332"/>
      <c r="Q56" s="1333"/>
      <c r="R56" s="697"/>
      <c r="S56" s="698" t="str">
        <f>IF(massnahme22="","",IF(O56="","",IF(P56="",0,IF(R56="",Sprachen!H$501,P56*R56/O56))))</f>
        <v/>
      </c>
      <c r="T56" s="166"/>
      <c r="U56" s="166"/>
      <c r="V56" s="471" t="str">
        <f>Sprachen!H489</f>
        <v>Descr. 22</v>
      </c>
      <c r="W56" s="355" t="e">
        <f ca="1">Eingabemeldung(Sprachen!H$515,Sprachen!H$514,'Formulario F1 + F2'!F56)</f>
        <v>#NAME?</v>
      </c>
      <c r="X56" s="355" t="e">
        <f ca="1">Eingabemeldung(Sprachen!H$515,Sprachen!H$514,'Formulario F1 + F2'!H56)</f>
        <v>#NAME?</v>
      </c>
      <c r="Y56" s="355" t="e">
        <f ca="1">Eingabemeldung(Sprachen!H$517,Sprachen!H$516,'Formulario F1 + F2'!R56)</f>
        <v>#NAME?</v>
      </c>
    </row>
    <row r="57" spans="2:25" s="77" customFormat="1" ht="15" customHeight="1" x14ac:dyDescent="0.2">
      <c r="B57" s="619">
        <v>23</v>
      </c>
      <c r="C57" s="1334"/>
      <c r="D57" s="1335"/>
      <c r="E57" s="1337"/>
      <c r="F57" s="687"/>
      <c r="G57" s="688"/>
      <c r="H57" s="689"/>
      <c r="I57" s="688"/>
      <c r="J57" s="690" t="str">
        <f>IF(massnahme23="","",G57+I57)</f>
        <v/>
      </c>
      <c r="K57" s="691" t="str">
        <f>IF(C57="","",IFERROR(G57*VLOOKUP(F57,Admin!$A$64:$B$69,2,FALSE),0)+IFERROR(I57*VLOOKUP(H57,Admin!$A$64:$B$69,2,FALSE),0))</f>
        <v/>
      </c>
      <c r="L57" s="692" t="str">
        <f>IF(massnahme23="","",IF($J$47=0,0,K57/$J$47))</f>
        <v/>
      </c>
      <c r="M57" s="693" t="str">
        <f>IF(massnahme21="","",IF(F57="","0",IF(VLOOKUP(F57,'Formulario C'!$B$13:$E$21,4,0)="",Sprachen!H$500,VLOOKUP(F57,'Formulario C'!$B$13:$E$21,4,0))))</f>
        <v/>
      </c>
      <c r="N57" s="694" t="str">
        <f>IF(massnahme21="","",IF(H57="","0",IF(VLOOKUP(H57,'Formulario C'!$B$13:$E$21,4,0)="",Sprachen!H$500,VLOOKUP(H57,'Formulario C'!$B$13:$E$21,4,0))))</f>
        <v/>
      </c>
      <c r="O57" s="695" t="str">
        <f>IF(massnahme23="","",(G57*M57)+(I57*N57))</f>
        <v/>
      </c>
      <c r="P57" s="1332"/>
      <c r="Q57" s="1333"/>
      <c r="R57" s="697"/>
      <c r="S57" s="698" t="str">
        <f>IF(massnahme23="","",IF(O57="","",IF(P57="",0,IF(R57="",Sprachen!H$501,P57*R57/O57))))</f>
        <v/>
      </c>
      <c r="T57" s="166"/>
      <c r="U57" s="166"/>
      <c r="V57" s="471" t="str">
        <f>Sprachen!H490</f>
        <v>Descr. 23</v>
      </c>
      <c r="W57" s="355" t="e">
        <f ca="1">Eingabemeldung(Sprachen!H$515,Sprachen!H$514,'Formulario F1 + F2'!F57)</f>
        <v>#NAME?</v>
      </c>
      <c r="X57" s="355" t="e">
        <f ca="1">Eingabemeldung(Sprachen!H$515,Sprachen!H$514,'Formulario F1 + F2'!H57)</f>
        <v>#NAME?</v>
      </c>
      <c r="Y57" s="355" t="e">
        <f ca="1">Eingabemeldung(Sprachen!H$517,Sprachen!H$516,'Formulario F1 + F2'!R57)</f>
        <v>#NAME?</v>
      </c>
    </row>
    <row r="58" spans="2:25" s="77" customFormat="1" ht="15" customHeight="1" x14ac:dyDescent="0.2">
      <c r="B58" s="619">
        <v>24</v>
      </c>
      <c r="C58" s="1334"/>
      <c r="D58" s="1335"/>
      <c r="E58" s="1337"/>
      <c r="F58" s="687"/>
      <c r="G58" s="688"/>
      <c r="H58" s="689"/>
      <c r="I58" s="688"/>
      <c r="J58" s="690" t="str">
        <f>IF(massnahme24="","",G58+I58)</f>
        <v/>
      </c>
      <c r="K58" s="691" t="str">
        <f>IF(C58="","",IFERROR(G58*VLOOKUP(F58,Admin!$A$64:$B$69,2,FALSE),0)+IFERROR(I58*VLOOKUP(H58,Admin!$A$64:$B$69,2,FALSE),0))</f>
        <v/>
      </c>
      <c r="L58" s="692" t="str">
        <f>IF(massnahme24="","",IF($J$47=0,0,K58/$J$47))</f>
        <v/>
      </c>
      <c r="M58" s="693" t="str">
        <f>IF(massnahme21="","",IF(F58="","0",IF(VLOOKUP(F58,'Formulario C'!$B$13:$E$21,4,0)="",Sprachen!H$500,VLOOKUP(F58,'Formulario C'!$B$13:$E$21,4,0))))</f>
        <v/>
      </c>
      <c r="N58" s="694" t="str">
        <f>IF(massnahme21="","",IF(H58="","0",IF(VLOOKUP(H58,'Formulario C'!$B$13:$E$21,4,0)="",Sprachen!H$500,VLOOKUP(H58,'Formulario C'!$B$13:$E$21,4,0))))</f>
        <v/>
      </c>
      <c r="O58" s="695" t="str">
        <f>IF(massnahme24="","",(G58*M58)+(I58*N58))</f>
        <v/>
      </c>
      <c r="P58" s="1332"/>
      <c r="Q58" s="1333"/>
      <c r="R58" s="697"/>
      <c r="S58" s="698" t="str">
        <f>IF(massnahme24="","",IF(O58="","",IF(P58="",0,IF(R58="",Sprachen!H$501,P58*R58/O58))))</f>
        <v/>
      </c>
      <c r="T58" s="166"/>
      <c r="U58" s="166"/>
      <c r="V58" s="471" t="str">
        <f>Sprachen!H491</f>
        <v>Descr. 24</v>
      </c>
      <c r="W58" s="355" t="e">
        <f ca="1">Eingabemeldung(Sprachen!H$515,Sprachen!H$514,'Formulario F1 + F2'!F58)</f>
        <v>#NAME?</v>
      </c>
      <c r="X58" s="355" t="e">
        <f ca="1">Eingabemeldung(Sprachen!H$515,Sprachen!H$514,'Formulario F1 + F2'!H58)</f>
        <v>#NAME?</v>
      </c>
      <c r="Y58" s="355" t="e">
        <f ca="1">Eingabemeldung(Sprachen!H$517,Sprachen!H$516,'Formulario F1 + F2'!R58)</f>
        <v>#NAME?</v>
      </c>
    </row>
    <row r="59" spans="2:25" s="77" customFormat="1" ht="15" customHeight="1" x14ac:dyDescent="0.2">
      <c r="B59" s="619">
        <v>25</v>
      </c>
      <c r="C59" s="1251"/>
      <c r="D59" s="1338"/>
      <c r="E59" s="1252"/>
      <c r="F59" s="687"/>
      <c r="G59" s="688"/>
      <c r="H59" s="689"/>
      <c r="I59" s="688"/>
      <c r="J59" s="690" t="str">
        <f>IF(massnahme25="","",G59+I59)</f>
        <v/>
      </c>
      <c r="K59" s="691" t="str">
        <f>IF(C59="","",IFERROR(G59*VLOOKUP(F59,Admin!$A$64:$B$69,2,FALSE),0)+IFERROR(I59*VLOOKUP(H59,Admin!$A$64:$B$69,2,FALSE),0))</f>
        <v/>
      </c>
      <c r="L59" s="692" t="str">
        <f>IF(massnahme25="","",IF($J$47=0,0,K59/$J$47))</f>
        <v/>
      </c>
      <c r="M59" s="693" t="str">
        <f>IF(massnahme21="","",IF(F59="","0",IF(VLOOKUP(F59,'Formulario C'!$B$13:$E$21,4,0)="",Sprachen!H$500,VLOOKUP(F59,'Formulario C'!$B$13:$E$21,4,0))))</f>
        <v/>
      </c>
      <c r="N59" s="694" t="str">
        <f>IF(massnahme21="","",IF(H59="","0",IF(VLOOKUP(H59,'Formulario C'!$B$13:$E$21,4,0)="",Sprachen!H$500,VLOOKUP(H59,'Formulario C'!$B$13:$E$21,4,0))))</f>
        <v/>
      </c>
      <c r="O59" s="695" t="str">
        <f>IF(massnahme25="","",(G59*M59)+(I59*N59))</f>
        <v/>
      </c>
      <c r="P59" s="1332"/>
      <c r="Q59" s="1333"/>
      <c r="R59" s="697"/>
      <c r="S59" s="698" t="str">
        <f>IF(massnahme25="","",IF(O59="","",IF(P59="",0,IF(R59="",Sprachen!H$501,P59*R59/O59))))</f>
        <v/>
      </c>
      <c r="T59" s="166"/>
      <c r="U59" s="166"/>
      <c r="V59" s="471" t="str">
        <f>Sprachen!H492</f>
        <v>Descr. 25</v>
      </c>
      <c r="W59" s="355" t="e">
        <f ca="1">Eingabemeldung(Sprachen!H$515,Sprachen!H$514,'Formulario F1 + F2'!F59)</f>
        <v>#NAME?</v>
      </c>
      <c r="X59" s="355" t="e">
        <f ca="1">Eingabemeldung(Sprachen!H$515,Sprachen!H$514,'Formulario F1 + F2'!H59)</f>
        <v>#NAME?</v>
      </c>
      <c r="Y59" s="355" t="e">
        <f ca="1">Eingabemeldung(Sprachen!H$517,Sprachen!H$516,'Formulario F1 + F2'!R59)</f>
        <v>#NAME?</v>
      </c>
    </row>
    <row r="60" spans="2:25" s="77" customFormat="1" ht="15" customHeight="1" x14ac:dyDescent="0.2">
      <c r="B60" s="619">
        <v>26</v>
      </c>
      <c r="C60" s="1251"/>
      <c r="D60" s="1338"/>
      <c r="E60" s="1252"/>
      <c r="F60" s="687"/>
      <c r="G60" s="688"/>
      <c r="H60" s="689"/>
      <c r="I60" s="688"/>
      <c r="J60" s="690" t="str">
        <f>IF(massnahme26="","",G60+I60)</f>
        <v/>
      </c>
      <c r="K60" s="691" t="str">
        <f>IF(C60="","",IFERROR(G60*VLOOKUP(F60,Admin!$A$64:$B$69,2,FALSE),0)+IFERROR(I60*VLOOKUP(H60,Admin!$A$64:$B$69,2,FALSE),0))</f>
        <v/>
      </c>
      <c r="L60" s="692" t="str">
        <f>IF(massnahme26="","",IF($J$47=0,0,K60/$J$47))</f>
        <v/>
      </c>
      <c r="M60" s="693" t="str">
        <f>IF(massnahme21="","",IF(F60="","0",IF(VLOOKUP(F60,'Formulario C'!$B$13:$E$21,4,0)="",Sprachen!H$500,VLOOKUP(F60,'Formulario C'!$B$13:$E$21,4,0))))</f>
        <v/>
      </c>
      <c r="N60" s="694" t="str">
        <f>IF(massnahme21="","",IF(H60="","0",IF(VLOOKUP(H60,'Formulario C'!$B$13:$E$21,4,0)="",Sprachen!H$500,VLOOKUP(H60,'Formulario C'!$B$13:$E$21,4,0))))</f>
        <v/>
      </c>
      <c r="O60" s="695" t="str">
        <f>IF(massnahme26="","",(G60*M60)+(I60*N60))</f>
        <v/>
      </c>
      <c r="P60" s="1332"/>
      <c r="Q60" s="1333"/>
      <c r="R60" s="697"/>
      <c r="S60" s="698" t="str">
        <f>IF(massnahme26="","",IF(O60="","",IF(P60="",0,IF(R60="",Sprachen!H$501,P60*R60/O60))))</f>
        <v/>
      </c>
      <c r="T60" s="166"/>
      <c r="U60" s="166"/>
      <c r="V60" s="471" t="str">
        <f>Sprachen!H493</f>
        <v>Descr. 26</v>
      </c>
      <c r="W60" s="355" t="e">
        <f ca="1">Eingabemeldung(Sprachen!H$515,Sprachen!H$514,'Formulario F1 + F2'!F60)</f>
        <v>#NAME?</v>
      </c>
      <c r="X60" s="355" t="e">
        <f ca="1">Eingabemeldung(Sprachen!H$515,Sprachen!H$514,'Formulario F1 + F2'!H60)</f>
        <v>#NAME?</v>
      </c>
      <c r="Y60" s="355" t="e">
        <f ca="1">Eingabemeldung(Sprachen!H$517,Sprachen!H$516,'Formulario F1 + F2'!R60)</f>
        <v>#NAME?</v>
      </c>
    </row>
    <row r="61" spans="2:25" s="77" customFormat="1" ht="15" customHeight="1" x14ac:dyDescent="0.2">
      <c r="B61" s="619">
        <v>27</v>
      </c>
      <c r="C61" s="1251"/>
      <c r="D61" s="1338"/>
      <c r="E61" s="1252"/>
      <c r="F61" s="687"/>
      <c r="G61" s="688"/>
      <c r="H61" s="689"/>
      <c r="I61" s="688"/>
      <c r="J61" s="690" t="str">
        <f>IF(massnahme27="","",G61+I61)</f>
        <v/>
      </c>
      <c r="K61" s="691" t="str">
        <f>IF(C61="","",IFERROR(G61*VLOOKUP(F61,Admin!$A$64:$B$69,2,FALSE),0)+IFERROR(I61*VLOOKUP(H61,Admin!$A$64:$B$69,2,FALSE),0))</f>
        <v/>
      </c>
      <c r="L61" s="692" t="str">
        <f>IF(massnahme27="","",IF($J$47=0,0,K61/$J$47))</f>
        <v/>
      </c>
      <c r="M61" s="693" t="str">
        <f>IF(massnahme21="","",IF(F61="","0",IF(VLOOKUP(F61,'Formulario C'!$B$13:$E$21,4,0)="",Sprachen!H$500,VLOOKUP(F61,'Formulario C'!$B$13:$E$21,4,0))))</f>
        <v/>
      </c>
      <c r="N61" s="694" t="str">
        <f>IF(massnahme21="","",IF(H61="","0",IF(VLOOKUP(H61,'Formulario C'!$B$13:$E$21,4,0)="",Sprachen!H$500,VLOOKUP(H61,'Formulario C'!$B$13:$E$21,4,0))))</f>
        <v/>
      </c>
      <c r="O61" s="695" t="str">
        <f>IF(massnahme27="","",(G61*M61)+(I61*N61))</f>
        <v/>
      </c>
      <c r="P61" s="1332"/>
      <c r="Q61" s="1333"/>
      <c r="R61" s="697"/>
      <c r="S61" s="698" t="str">
        <f>IF(massnahme27="","",IF(O61="","",IF(P61="",0,IF(R61="",Sprachen!H$501,P61*R61/O61))))</f>
        <v/>
      </c>
      <c r="T61" s="166"/>
      <c r="U61" s="166"/>
      <c r="V61" s="471" t="str">
        <f>Sprachen!H494</f>
        <v>Descr. 27</v>
      </c>
      <c r="W61" s="355" t="e">
        <f ca="1">Eingabemeldung(Sprachen!H$515,Sprachen!H$514,'Formulario F1 + F2'!F61)</f>
        <v>#NAME?</v>
      </c>
      <c r="X61" s="355" t="e">
        <f ca="1">Eingabemeldung(Sprachen!H$515,Sprachen!H$514,'Formulario F1 + F2'!H61)</f>
        <v>#NAME?</v>
      </c>
      <c r="Y61" s="355" t="e">
        <f ca="1">Eingabemeldung(Sprachen!H$517,Sprachen!H$516,'Formulario F1 + F2'!R61)</f>
        <v>#NAME?</v>
      </c>
    </row>
    <row r="62" spans="2:25" s="77" customFormat="1" ht="15" customHeight="1" x14ac:dyDescent="0.2">
      <c r="B62" s="619">
        <v>28</v>
      </c>
      <c r="C62" s="1263"/>
      <c r="D62" s="1344"/>
      <c r="E62" s="1264"/>
      <c r="F62" s="709"/>
      <c r="G62" s="710"/>
      <c r="H62" s="711"/>
      <c r="I62" s="710"/>
      <c r="J62" s="712" t="str">
        <f>IF(massnahme28="","",G62+I62)</f>
        <v/>
      </c>
      <c r="K62" s="713" t="str">
        <f>IF(C62="","",IFERROR(G62*VLOOKUP(F62,Admin!$A$64:$B$69,2,FALSE),0)+IFERROR(I62*VLOOKUP(H62,Admin!$A$64:$B$69,2,FALSE),0))</f>
        <v/>
      </c>
      <c r="L62" s="714" t="str">
        <f>IF(massnahme28="","",IF($J$47=0,0,K62/$J$47))</f>
        <v/>
      </c>
      <c r="M62" s="693" t="str">
        <f>IF(massnahme21="","",IF(F62="","0",IF(VLOOKUP(F62,'Formulario C'!$B$13:$E$21,4,0)="",Sprachen!H$500,VLOOKUP(F62,'Formulario C'!$B$13:$E$21,4,0))))</f>
        <v/>
      </c>
      <c r="N62" s="694" t="str">
        <f>IF(massnahme21="","",IF(H62="","0",IF(VLOOKUP(H62,'Formulario C'!$B$13:$E$21,4,0)="",Sprachen!H$500,VLOOKUP(H62,'Formulario C'!$B$13:$E$21,4,0))))</f>
        <v/>
      </c>
      <c r="O62" s="717" t="str">
        <f>IF(massnahme28="","",(G62*M62)+(I62*N62))</f>
        <v/>
      </c>
      <c r="P62" s="1345"/>
      <c r="Q62" s="1346"/>
      <c r="R62" s="719"/>
      <c r="S62" s="720" t="str">
        <f>IF(massnahme28="","",IF(O62="","",IF(P62="",0,IF(R62="",Sprachen!H$501,P62*R62/O62))))</f>
        <v/>
      </c>
      <c r="T62" s="166"/>
      <c r="U62" s="166"/>
      <c r="V62" s="471" t="str">
        <f>Sprachen!H495</f>
        <v>Descr. 28</v>
      </c>
      <c r="W62" s="355" t="e">
        <f ca="1">Eingabemeldung(Sprachen!H$515,Sprachen!H$514,'Formulario F1 + F2'!F62)</f>
        <v>#NAME?</v>
      </c>
      <c r="X62" s="355" t="e">
        <f ca="1">Eingabemeldung(Sprachen!H$515,Sprachen!H$514,'Formulario F1 + F2'!H62)</f>
        <v>#NAME?</v>
      </c>
      <c r="Y62" s="355" t="e">
        <f ca="1">Eingabemeldung(Sprachen!H$517,Sprachen!H$516,'Formulario F1 + F2'!R62)</f>
        <v>#NAME?</v>
      </c>
    </row>
    <row r="63" spans="2:25" s="77" customFormat="1" ht="15" customHeight="1" x14ac:dyDescent="0.2">
      <c r="B63" s="906" t="str">
        <f>Sprachen!H432</f>
        <v>S4/Somma di tutte le misure realizzate negli ultimi 5 anni</v>
      </c>
      <c r="C63" s="907"/>
      <c r="D63" s="907"/>
      <c r="E63" s="907"/>
      <c r="F63" s="907"/>
      <c r="G63" s="907"/>
      <c r="H63" s="907"/>
      <c r="I63" s="908"/>
      <c r="J63" s="727">
        <f>SUM(J55:J62)</f>
        <v>0</v>
      </c>
      <c r="K63" s="729">
        <f>SUM(K55:K62)</f>
        <v>0</v>
      </c>
      <c r="L63" s="730">
        <f>IF(AND($L$32&lt;0.15,$B$38=""),0,SUM(L55:L62))</f>
        <v>0</v>
      </c>
      <c r="M63" s="1293"/>
      <c r="N63" s="1294"/>
      <c r="O63" s="1294"/>
      <c r="P63" s="1294"/>
      <c r="Q63" s="1294"/>
      <c r="R63" s="1294"/>
      <c r="S63" s="1295"/>
      <c r="T63" s="166"/>
      <c r="U63" s="166"/>
      <c r="W63" s="355"/>
      <c r="X63" s="355"/>
      <c r="Y63" s="355"/>
    </row>
    <row r="64" spans="2:25" s="77" customFormat="1" ht="15" customHeight="1" x14ac:dyDescent="0.2">
      <c r="B64" s="977" t="str">
        <f>Sprachen!H433</f>
        <v>S3/Somma di tutte le nuove misure da attuare</v>
      </c>
      <c r="C64" s="896"/>
      <c r="D64" s="896"/>
      <c r="E64" s="896"/>
      <c r="F64" s="896"/>
      <c r="G64" s="896"/>
      <c r="H64" s="896"/>
      <c r="I64" s="897"/>
      <c r="J64" s="727">
        <f>J32</f>
        <v>0</v>
      </c>
      <c r="K64" s="724">
        <f>K32</f>
        <v>0</v>
      </c>
      <c r="L64" s="730">
        <f>L32</f>
        <v>0</v>
      </c>
      <c r="M64" s="1296" t="str">
        <f>Sprachen!H470</f>
        <v>(secondo il Formulario F1)</v>
      </c>
      <c r="N64" s="896"/>
      <c r="O64" s="896"/>
      <c r="P64" s="896"/>
      <c r="Q64" s="896"/>
      <c r="R64" s="896"/>
      <c r="S64" s="897"/>
      <c r="T64" s="166"/>
      <c r="U64" s="166"/>
      <c r="W64" s="355"/>
      <c r="X64" s="355"/>
      <c r="Y64" s="355"/>
    </row>
    <row r="65" spans="2:25" s="77" customFormat="1" ht="15" customHeight="1" x14ac:dyDescent="0.2">
      <c r="B65" s="906" t="str">
        <f>Sprachen!H434</f>
        <v>S5/Somma di tutte le misure realizzate e di quelle nuove da attuare</v>
      </c>
      <c r="C65" s="899"/>
      <c r="D65" s="899"/>
      <c r="E65" s="899"/>
      <c r="F65" s="899"/>
      <c r="G65" s="899"/>
      <c r="H65" s="899"/>
      <c r="I65" s="900"/>
      <c r="J65" s="729">
        <f>SUM(J63:J64)</f>
        <v>0</v>
      </c>
      <c r="K65" s="727">
        <f>SUM(K63:K64)</f>
        <v>0</v>
      </c>
      <c r="L65" s="731">
        <f>SUM(L63:L64)</f>
        <v>0</v>
      </c>
      <c r="M65" s="1293"/>
      <c r="N65" s="1294"/>
      <c r="O65" s="1294"/>
      <c r="P65" s="1294"/>
      <c r="Q65" s="1294"/>
      <c r="R65" s="1294"/>
      <c r="S65" s="1295"/>
      <c r="T65" s="166"/>
      <c r="U65" s="166"/>
      <c r="W65" s="355"/>
      <c r="X65" s="355"/>
      <c r="Y65" s="355"/>
    </row>
    <row r="66" spans="2:25" s="77" customFormat="1" ht="9" customHeight="1" x14ac:dyDescent="0.2">
      <c r="B66" s="606"/>
      <c r="C66" s="429"/>
      <c r="D66" s="429"/>
      <c r="E66" s="429"/>
      <c r="F66" s="429"/>
      <c r="G66" s="429"/>
      <c r="H66" s="429"/>
      <c r="I66" s="429"/>
      <c r="J66" s="607"/>
      <c r="K66" s="607"/>
      <c r="L66" s="610"/>
      <c r="M66" s="611"/>
      <c r="N66" s="611"/>
      <c r="O66" s="611"/>
      <c r="P66" s="611"/>
      <c r="Q66" s="611"/>
      <c r="R66" s="611"/>
      <c r="S66" s="612"/>
      <c r="T66" s="166"/>
      <c r="U66" s="166"/>
      <c r="W66" s="355"/>
      <c r="X66" s="355"/>
      <c r="Y66" s="355"/>
    </row>
    <row r="67" spans="2:25" s="82" customFormat="1" ht="15" customHeight="1" x14ac:dyDescent="0.2">
      <c r="B67" s="93" t="str">
        <f>IF(AND(L32&lt;0.15,B38=""),Sprachen!H511,IF(L65&lt;0.15,Sprachen!H512,Sprachen!H513))</f>
        <v>Motivare perché il valore indicativo del 15% non può essere raggiunto nemmeno includendo le misure degli ultimi 5 anni:</v>
      </c>
      <c r="C67" s="593"/>
      <c r="D67" s="593"/>
      <c r="E67" s="593"/>
      <c r="F67" s="613"/>
      <c r="G67" s="513"/>
      <c r="H67" s="614"/>
      <c r="I67" s="513"/>
      <c r="J67" s="513"/>
      <c r="K67" s="513"/>
      <c r="L67" s="615"/>
      <c r="M67" s="616"/>
      <c r="N67" s="616"/>
      <c r="O67" s="513"/>
      <c r="P67" s="513"/>
      <c r="Q67" s="615"/>
      <c r="R67" s="617"/>
      <c r="S67" s="618"/>
      <c r="T67" s="166"/>
      <c r="U67" s="166"/>
      <c r="W67" s="357"/>
      <c r="X67" s="357"/>
      <c r="Y67" s="357"/>
    </row>
    <row r="68" spans="2:25" s="82" customFormat="1" ht="67.5" customHeight="1" x14ac:dyDescent="0.2">
      <c r="B68" s="1322"/>
      <c r="C68" s="1323"/>
      <c r="D68" s="1323"/>
      <c r="E68" s="1323"/>
      <c r="F68" s="1323"/>
      <c r="G68" s="1323"/>
      <c r="H68" s="1323"/>
      <c r="I68" s="1323"/>
      <c r="J68" s="1323"/>
      <c r="K68" s="1323"/>
      <c r="L68" s="1323"/>
      <c r="M68" s="1323"/>
      <c r="N68" s="1323"/>
      <c r="O68" s="1323"/>
      <c r="P68" s="1323"/>
      <c r="Q68" s="1323"/>
      <c r="R68" s="1323"/>
      <c r="S68" s="1324"/>
      <c r="T68" s="166"/>
      <c r="U68" s="166"/>
      <c r="W68" s="357"/>
      <c r="X68" s="357"/>
      <c r="Y68" s="357"/>
    </row>
    <row r="69" spans="2:25" s="82" customFormat="1" ht="12.75" x14ac:dyDescent="0.2">
      <c r="B69" s="81"/>
      <c r="E69" s="83"/>
      <c r="F69" s="84"/>
      <c r="G69" s="85"/>
      <c r="H69" s="86"/>
      <c r="I69" s="85"/>
      <c r="J69" s="85"/>
      <c r="K69" s="85"/>
      <c r="L69" s="87"/>
      <c r="M69" s="88"/>
      <c r="N69" s="88"/>
      <c r="O69" s="85"/>
      <c r="P69" s="85"/>
      <c r="Q69" s="87"/>
      <c r="R69" s="89"/>
      <c r="T69" s="166"/>
      <c r="U69" s="166"/>
      <c r="W69" s="357"/>
      <c r="X69" s="357"/>
      <c r="Y69" s="357"/>
    </row>
    <row r="70" spans="2:25" s="82" customFormat="1" ht="15" customHeight="1" x14ac:dyDescent="0.2">
      <c r="B70" s="465" t="str">
        <f>Sprachen!H435</f>
        <v>Conferma</v>
      </c>
      <c r="C70" s="208"/>
      <c r="D70" s="208"/>
      <c r="E70" s="208"/>
      <c r="F70" s="208"/>
      <c r="G70" s="208"/>
      <c r="H70" s="208"/>
      <c r="I70" s="208"/>
      <c r="J70" s="208"/>
      <c r="K70" s="208"/>
      <c r="L70" s="208"/>
      <c r="M70" s="208"/>
      <c r="N70" s="208"/>
      <c r="O70" s="208"/>
      <c r="P70" s="208"/>
      <c r="Q70" s="208"/>
      <c r="R70" s="208"/>
      <c r="S70" s="210"/>
      <c r="T70" s="166"/>
      <c r="U70" s="166"/>
      <c r="W70" s="357"/>
      <c r="X70" s="357"/>
      <c r="Y70" s="357"/>
    </row>
    <row r="71" spans="2:25" s="82" customFormat="1" ht="3" customHeight="1" x14ac:dyDescent="0.2">
      <c r="B71" s="190"/>
      <c r="C71" s="95"/>
      <c r="D71" s="95"/>
      <c r="E71" s="95"/>
      <c r="F71" s="95"/>
      <c r="G71" s="95"/>
      <c r="H71" s="95"/>
      <c r="I71" s="95"/>
      <c r="J71" s="95"/>
      <c r="K71" s="95"/>
      <c r="L71" s="95"/>
      <c r="M71" s="95"/>
      <c r="N71" s="95"/>
      <c r="O71" s="95"/>
      <c r="P71" s="95"/>
      <c r="Q71" s="95"/>
      <c r="R71" s="95"/>
      <c r="S71" s="186"/>
      <c r="T71" s="166"/>
      <c r="U71" s="166"/>
      <c r="W71" s="357"/>
      <c r="X71" s="357"/>
      <c r="Y71" s="357"/>
    </row>
    <row r="72" spans="2:25" s="82" customFormat="1" ht="15.95" customHeight="1" x14ac:dyDescent="0.2">
      <c r="B72" s="1342" t="str">
        <f>Sprachen!H436</f>
        <v>Il/la proprietario/a dello stabilimento con firma giuridicamente valida conferma che:</v>
      </c>
      <c r="C72" s="1343"/>
      <c r="D72" s="1343"/>
      <c r="E72" s="1343"/>
      <c r="F72" s="1343"/>
      <c r="G72" s="1343"/>
      <c r="H72" s="1343"/>
      <c r="I72" s="1343"/>
      <c r="J72" s="1343"/>
      <c r="K72" s="1343"/>
      <c r="L72" s="1343"/>
      <c r="M72" s="1343"/>
      <c r="N72" s="1343"/>
      <c r="O72" s="1343"/>
      <c r="P72" s="1343"/>
      <c r="Q72" s="1343"/>
      <c r="R72" s="1343"/>
      <c r="S72" s="186"/>
      <c r="T72" s="166"/>
      <c r="U72" s="166"/>
      <c r="W72" s="357"/>
      <c r="X72" s="357"/>
      <c r="Y72" s="357"/>
    </row>
    <row r="73" spans="2:25" s="82" customFormat="1" ht="6" customHeight="1" x14ac:dyDescent="0.2">
      <c r="B73" s="190"/>
      <c r="C73" s="95"/>
      <c r="D73" s="95"/>
      <c r="E73" s="95"/>
      <c r="F73" s="95"/>
      <c r="G73" s="95"/>
      <c r="H73" s="95"/>
      <c r="I73" s="95"/>
      <c r="J73" s="95"/>
      <c r="K73" s="95"/>
      <c r="L73" s="95"/>
      <c r="M73" s="95"/>
      <c r="N73" s="95"/>
      <c r="O73" s="95"/>
      <c r="P73" s="95"/>
      <c r="Q73" s="95"/>
      <c r="R73" s="95"/>
      <c r="S73" s="186"/>
      <c r="T73" s="166"/>
      <c r="U73" s="166"/>
      <c r="W73" s="357"/>
      <c r="X73" s="357"/>
      <c r="Y73" s="357"/>
    </row>
    <row r="74" spans="2:25" s="82" customFormat="1" ht="25.5" customHeight="1" x14ac:dyDescent="0.2">
      <c r="B74" s="137"/>
      <c r="C74" s="472" t="s">
        <v>231</v>
      </c>
      <c r="D74" s="597"/>
      <c r="E74" s="840" t="str">
        <f>Sprachen!H441</f>
        <v>si impegna ad attuare le nuove misure dichiarate nel Formulario F1 (Attuazione «sì») entro i tre anni previsti dal Cantone e a notificare la conclusione dei lavori all’ente cantonale competente con una conferma scritta dell’esecuzione.</v>
      </c>
      <c r="F74" s="840"/>
      <c r="G74" s="840"/>
      <c r="H74" s="840"/>
      <c r="I74" s="840"/>
      <c r="J74" s="840"/>
      <c r="K74" s="840"/>
      <c r="L74" s="840"/>
      <c r="M74" s="840"/>
      <c r="N74" s="840"/>
      <c r="O74" s="840"/>
      <c r="P74" s="840"/>
      <c r="Q74" s="840"/>
      <c r="R74" s="840"/>
      <c r="S74" s="1350"/>
      <c r="T74" s="166"/>
      <c r="U74" s="166"/>
      <c r="W74" s="357"/>
      <c r="X74" s="357"/>
      <c r="Y74" s="357"/>
    </row>
    <row r="75" spans="2:25" s="82" customFormat="1" ht="5.25" customHeight="1" x14ac:dyDescent="0.2">
      <c r="B75" s="187"/>
      <c r="C75" s="191"/>
      <c r="D75" s="47"/>
      <c r="E75" s="59"/>
      <c r="F75" s="59"/>
      <c r="G75" s="59"/>
      <c r="H75" s="59"/>
      <c r="I75" s="59"/>
      <c r="J75" s="59"/>
      <c r="K75" s="59"/>
      <c r="L75" s="59"/>
      <c r="M75" s="59"/>
      <c r="N75" s="59"/>
      <c r="O75" s="59"/>
      <c r="P75" s="59"/>
      <c r="Q75" s="59"/>
      <c r="R75" s="59"/>
      <c r="S75" s="598"/>
      <c r="T75" s="166"/>
      <c r="U75" s="166"/>
      <c r="W75" s="357"/>
      <c r="X75" s="357"/>
      <c r="Y75" s="357"/>
    </row>
    <row r="76" spans="2:25" s="82" customFormat="1" ht="15" customHeight="1" x14ac:dyDescent="0.2">
      <c r="B76" s="137"/>
      <c r="C76" s="473" t="s">
        <v>232</v>
      </c>
      <c r="D76" s="47"/>
      <c r="E76" s="842" t="str">
        <f>Sprachen!H442</f>
        <v>le misure elencate nel Formulario F2 («Misure realizzate negli ultimi cinque anni») sono state effettivamente realizzate negli ultimi cinque anni.</v>
      </c>
      <c r="F76" s="842"/>
      <c r="G76" s="842"/>
      <c r="H76" s="842"/>
      <c r="I76" s="842"/>
      <c r="J76" s="842"/>
      <c r="K76" s="842"/>
      <c r="L76" s="842"/>
      <c r="M76" s="842"/>
      <c r="N76" s="842"/>
      <c r="O76" s="842"/>
      <c r="P76" s="842"/>
      <c r="Q76" s="842"/>
      <c r="R76" s="842"/>
      <c r="S76" s="1351"/>
      <c r="T76" s="166"/>
      <c r="U76" s="166"/>
      <c r="W76" s="357"/>
      <c r="X76" s="357"/>
      <c r="Y76" s="357"/>
    </row>
    <row r="77" spans="2:25" s="82" customFormat="1" ht="30" customHeight="1" x14ac:dyDescent="0.2">
      <c r="B77" s="137"/>
      <c r="C77" s="83"/>
      <c r="D77" s="83"/>
      <c r="E77" s="83"/>
      <c r="F77" s="83"/>
      <c r="G77" s="83"/>
      <c r="H77" s="83"/>
      <c r="I77" s="83"/>
      <c r="J77" s="83"/>
      <c r="K77" s="83"/>
      <c r="L77" s="83"/>
      <c r="M77" s="83"/>
      <c r="N77" s="83"/>
      <c r="O77" s="83"/>
      <c r="P77" s="83"/>
      <c r="Q77" s="83"/>
      <c r="R77" s="83"/>
      <c r="S77" s="186"/>
      <c r="T77" s="166"/>
      <c r="U77" s="166"/>
      <c r="W77" s="357"/>
      <c r="X77" s="357"/>
      <c r="Y77" s="357"/>
    </row>
    <row r="78" spans="2:25" s="90" customFormat="1" ht="15" customHeight="1" x14ac:dyDescent="0.2">
      <c r="B78" s="599" t="str">
        <f>Sprachen!H437</f>
        <v>Luogo, data:</v>
      </c>
      <c r="E78" s="1341"/>
      <c r="F78" s="1341"/>
      <c r="G78" s="1341"/>
      <c r="H78" s="1341"/>
      <c r="L78" s="58" t="str">
        <f>Sprachen!H467</f>
        <v>Firma:</v>
      </c>
      <c r="N78" s="1253"/>
      <c r="O78" s="1253"/>
      <c r="P78" s="1253"/>
      <c r="Q78" s="1253"/>
      <c r="R78" s="1253"/>
      <c r="S78" s="188"/>
      <c r="T78" s="166"/>
      <c r="U78" s="166"/>
      <c r="W78" s="358"/>
      <c r="X78" s="358"/>
      <c r="Y78" s="358"/>
    </row>
    <row r="79" spans="2:25" ht="6" customHeight="1" x14ac:dyDescent="0.2">
      <c r="B79" s="189"/>
      <c r="C79" s="71"/>
      <c r="D79" s="71"/>
      <c r="E79" s="71"/>
      <c r="F79" s="71"/>
      <c r="G79" s="71"/>
      <c r="H79" s="71"/>
      <c r="I79" s="71"/>
      <c r="J79" s="71"/>
      <c r="K79" s="71"/>
      <c r="L79" s="71"/>
      <c r="M79" s="71"/>
      <c r="N79" s="71"/>
      <c r="O79" s="71"/>
      <c r="P79" s="71"/>
      <c r="Q79" s="71"/>
      <c r="R79" s="71"/>
      <c r="S79" s="139"/>
      <c r="T79" s="166"/>
      <c r="U79" s="166"/>
    </row>
  </sheetData>
  <sheetProtection algorithmName="SHA-512" hashValue="LYpYwFThxaBwtF2OABKiwb5tghPVb0ETmJUzaBLQlMxldlHuudbI5CmaE/McLqD2YZnb4Fw2uRUsuSzhvlwmRQ==" saltValue="Bdc4XHu/XrmSKvcmdl6kAw==" spinCount="100000" sheet="1" formatCells="0"/>
  <customSheetViews>
    <customSheetView guid="{B2E9B8AF-852F-4064-8C1D-BCF9CAE8288A}" scale="115" topLeftCell="A25">
      <selection activeCell="A12" sqref="A12"/>
      <rowBreaks count="1" manualBreakCount="1">
        <brk id="41" max="15" man="1"/>
      </rowBreaks>
      <pageMargins left="0.47244094488188981" right="0.47244094488188981" top="0.39370078740157483" bottom="0.39370078740157483" header="0.51181102362204722" footer="0.27559055118110237"/>
      <printOptions horizontalCentered="1"/>
      <pageSetup paperSize="9" fitToHeight="2" orientation="landscape" horizontalDpi="300" verticalDpi="300" r:id="rId1"/>
      <headerFooter alignWithMargins="0">
        <oddFooter>&amp;L&amp;8Grossverbraucher Energieanalyse&amp;R&amp;8AWEL Abteilung Energie</oddFooter>
      </headerFooter>
    </customSheetView>
  </customSheetViews>
  <mergeCells count="117">
    <mergeCell ref="C6:E7"/>
    <mergeCell ref="B6:B7"/>
    <mergeCell ref="C49:E50"/>
    <mergeCell ref="B49:B50"/>
    <mergeCell ref="P6:P7"/>
    <mergeCell ref="B35:S35"/>
    <mergeCell ref="B38:S38"/>
    <mergeCell ref="M32:S32"/>
    <mergeCell ref="B34:S34"/>
    <mergeCell ref="B37:S37"/>
    <mergeCell ref="Q6:S6"/>
    <mergeCell ref="Q7:S7"/>
    <mergeCell ref="F6:L6"/>
    <mergeCell ref="C9:E9"/>
    <mergeCell ref="C8:E8"/>
    <mergeCell ref="F8:G8"/>
    <mergeCell ref="H8:I8"/>
    <mergeCell ref="F7:J7"/>
    <mergeCell ref="K7:L7"/>
    <mergeCell ref="C11:E11"/>
    <mergeCell ref="C12:E12"/>
    <mergeCell ref="C13:E13"/>
    <mergeCell ref="C14:E14"/>
    <mergeCell ref="C15:E15"/>
    <mergeCell ref="C52:E52"/>
    <mergeCell ref="C53:E53"/>
    <mergeCell ref="C28:E28"/>
    <mergeCell ref="C23:E23"/>
    <mergeCell ref="E78:H78"/>
    <mergeCell ref="B72:R72"/>
    <mergeCell ref="C62:E62"/>
    <mergeCell ref="B65:I65"/>
    <mergeCell ref="P62:Q62"/>
    <mergeCell ref="B32:I32"/>
    <mergeCell ref="F49:L49"/>
    <mergeCell ref="J47:K47"/>
    <mergeCell ref="N78:R78"/>
    <mergeCell ref="B63:I63"/>
    <mergeCell ref="B64:I64"/>
    <mergeCell ref="E74:S74"/>
    <mergeCell ref="E76:S76"/>
    <mergeCell ref="P52:Q52"/>
    <mergeCell ref="P51:Q51"/>
    <mergeCell ref="C51:E51"/>
    <mergeCell ref="F51:G51"/>
    <mergeCell ref="H51:I51"/>
    <mergeCell ref="C57:E57"/>
    <mergeCell ref="C58:E58"/>
    <mergeCell ref="C24:E24"/>
    <mergeCell ref="C26:E26"/>
    <mergeCell ref="C30:E30"/>
    <mergeCell ref="C19:E19"/>
    <mergeCell ref="C16:E16"/>
    <mergeCell ref="C17:E17"/>
    <mergeCell ref="C18:E18"/>
    <mergeCell ref="C20:E20"/>
    <mergeCell ref="C21:E21"/>
    <mergeCell ref="C22:E22"/>
    <mergeCell ref="P60:Q60"/>
    <mergeCell ref="P59:Q59"/>
    <mergeCell ref="P58:Q58"/>
    <mergeCell ref="P57:Q57"/>
    <mergeCell ref="P56:Q56"/>
    <mergeCell ref="P55:Q55"/>
    <mergeCell ref="C55:E55"/>
    <mergeCell ref="C56:E56"/>
    <mergeCell ref="C61:E61"/>
    <mergeCell ref="C59:E59"/>
    <mergeCell ref="C60:E60"/>
    <mergeCell ref="Q17:S17"/>
    <mergeCell ref="Q18:S18"/>
    <mergeCell ref="Q19:S19"/>
    <mergeCell ref="Q20:S20"/>
    <mergeCell ref="Q21:S21"/>
    <mergeCell ref="Q22:S22"/>
    <mergeCell ref="V49:V50"/>
    <mergeCell ref="V51:V54"/>
    <mergeCell ref="B68:S68"/>
    <mergeCell ref="F50:J50"/>
    <mergeCell ref="K50:L50"/>
    <mergeCell ref="Q23:S23"/>
    <mergeCell ref="Q24:S24"/>
    <mergeCell ref="Q25:S25"/>
    <mergeCell ref="Q26:S26"/>
    <mergeCell ref="Q27:S27"/>
    <mergeCell ref="P53:Q53"/>
    <mergeCell ref="Q28:S28"/>
    <mergeCell ref="Q29:S29"/>
    <mergeCell ref="Q30:S30"/>
    <mergeCell ref="C27:E27"/>
    <mergeCell ref="C29:E29"/>
    <mergeCell ref="C31:E31"/>
    <mergeCell ref="P61:Q61"/>
    <mergeCell ref="M6:N7"/>
    <mergeCell ref="O6:O7"/>
    <mergeCell ref="S49:S50"/>
    <mergeCell ref="P49:R50"/>
    <mergeCell ref="O49:O50"/>
    <mergeCell ref="M49:N50"/>
    <mergeCell ref="U2:U9"/>
    <mergeCell ref="M65:S65"/>
    <mergeCell ref="M64:S64"/>
    <mergeCell ref="M63:S63"/>
    <mergeCell ref="T2:T10"/>
    <mergeCell ref="B43:S43"/>
    <mergeCell ref="B44:S44"/>
    <mergeCell ref="B45:S45"/>
    <mergeCell ref="Q31:S31"/>
    <mergeCell ref="Q8:S8"/>
    <mergeCell ref="Q9:S9"/>
    <mergeCell ref="Q10:S10"/>
    <mergeCell ref="Q11:S11"/>
    <mergeCell ref="Q12:S12"/>
    <mergeCell ref="Q13:S13"/>
    <mergeCell ref="Q14:S14"/>
    <mergeCell ref="Q15:S15"/>
    <mergeCell ref="Q16:S16"/>
  </mergeCells>
  <phoneticPr fontId="0" type="noConversion"/>
  <conditionalFormatting sqref="B68 C55:I62 P55:R62">
    <cfRule type="expression" dxfId="69" priority="3">
      <formula>$L$32&gt;=0.15</formula>
    </cfRule>
    <cfRule type="expression" dxfId="68" priority="4">
      <formula>AND($L$32&lt;0.15,$B$38="")</formula>
    </cfRule>
  </conditionalFormatting>
  <conditionalFormatting sqref="B11:O24">
    <cfRule type="expression" dxfId="67" priority="12">
      <formula>OR($P11="nein",$P11="non",$P11="no")</formula>
    </cfRule>
  </conditionalFormatting>
  <conditionalFormatting sqref="B11:O31">
    <cfRule type="expression" dxfId="66" priority="2">
      <formula>OR($P11="ja",$P11="oui",$P11="si")</formula>
    </cfRule>
  </conditionalFormatting>
  <conditionalFormatting sqref="B26:O31">
    <cfRule type="expression" dxfId="65" priority="9">
      <formula>OR($P26="nein",$P26="non",$P26="no")</formula>
    </cfRule>
  </conditionalFormatting>
  <conditionalFormatting sqref="B35:S35">
    <cfRule type="expression" dxfId="64" priority="18">
      <formula>$U$32&lt;&gt;1</formula>
    </cfRule>
  </conditionalFormatting>
  <conditionalFormatting sqref="B38:S38">
    <cfRule type="expression" dxfId="63" priority="6">
      <formula>$L$32&gt;=0.15</formula>
    </cfRule>
  </conditionalFormatting>
  <conditionalFormatting sqref="B54:S54 B67:S67">
    <cfRule type="expression" dxfId="62" priority="5">
      <formula>AND($L$64&lt;0.15,$B$38="")</formula>
    </cfRule>
  </conditionalFormatting>
  <conditionalFormatting sqref="B68:S68">
    <cfRule type="expression" dxfId="61" priority="1">
      <formula>$L$65&gt;=0.15</formula>
    </cfRule>
  </conditionalFormatting>
  <conditionalFormatting sqref="P11:P31">
    <cfRule type="expression" dxfId="60" priority="17">
      <formula>C11=""</formula>
    </cfRule>
  </conditionalFormatting>
  <conditionalFormatting sqref="Q11:S31">
    <cfRule type="expression" dxfId="59" priority="10">
      <formula>$U11=1</formula>
    </cfRule>
  </conditionalFormatting>
  <dataValidations count="4">
    <dataValidation type="list" allowBlank="1" showInputMessage="1" showErrorMessage="1" promptTitle="Scelta del vettore energetico" prompt="O = olio combustile_x000a_G = gas naturale_x000a_F = teleriscaldamento/teleraffrescamento _x000a_L = legna, biomassa_x000a_A = altri combustibili_x000a_E = energia elettrica" sqref="F55:F62 H55:H62" xr:uid="{00000000-0002-0000-0B00-000000000000}">
      <formula1>DD_Energietraeger</formula1>
    </dataValidation>
    <dataValidation type="list" allowBlank="1" showInputMessage="1" showErrorMessage="1" promptTitle="Quota costi energia" prompt="Quota dei costi delle misure destinati all’incremento dell’efficienza energetica._x000a_0% = puro investimento sostitutivo_x000a_100% = tutti i costi sono destinati esclusivamente ai miglioramenti energetici_x000a_-&gt; Per il calcolo vedi la guida" sqref="R55:R62" xr:uid="{00000000-0002-0000-0B00-000001000000}">
      <formula1>DD_KE</formula1>
    </dataValidation>
    <dataValidation type="list" showInputMessage="1" showErrorMessage="1" sqref="P26:P31 P12:P24" xr:uid="{00000000-0002-0000-0B00-000002000000}">
      <formula1>$P$8:$P$9</formula1>
    </dataValidation>
    <dataValidation showInputMessage="1" showErrorMessage="1" sqref="P25" xr:uid="{00000000-0002-0000-0B00-000019000000}"/>
  </dataValidations>
  <hyperlinks>
    <hyperlink ref="V55" location="descr_m21" display="Beschr. 21" xr:uid="{00000000-0004-0000-0B00-000000000000}"/>
    <hyperlink ref="V56:V62" location="Beschreibungen!A82" display="Beschr. 21" xr:uid="{00000000-0004-0000-0B00-000001000000}"/>
    <hyperlink ref="V56" location="descr_m22" display="Beschr. 22" xr:uid="{00000000-0004-0000-0B00-000002000000}"/>
    <hyperlink ref="V57" location="descr_m23" display="Beschr. 23" xr:uid="{00000000-0004-0000-0B00-000003000000}"/>
    <hyperlink ref="V58" location="descr_m24" display="Beschr. 24" xr:uid="{00000000-0004-0000-0B00-000004000000}"/>
    <hyperlink ref="V59" location="descr_m25" display="Beschr. 25" xr:uid="{00000000-0004-0000-0B00-000005000000}"/>
    <hyperlink ref="V60" location="descr_m26" display="Beschr. 26" xr:uid="{00000000-0004-0000-0B00-000006000000}"/>
    <hyperlink ref="V61" location="descr_m27" display="Beschr. 27" xr:uid="{00000000-0004-0000-0B00-000007000000}"/>
    <hyperlink ref="V62" location="descr_m28" display="Beschr. 28" xr:uid="{00000000-0004-0000-0B00-000008000000}"/>
  </hyperlinks>
  <printOptions horizontalCentered="1"/>
  <pageMargins left="0.47244094488188981" right="0.47244094488188981" top="0.39370078740157483" bottom="0.39370078740157483" header="0.51181102362204722" footer="0.27559055118110237"/>
  <pageSetup paperSize="9" scale="90" fitToHeight="0" orientation="landscape" horizontalDpi="300" verticalDpi="300" r:id="rId2"/>
  <headerFooter>
    <oddFooter>&amp;L&amp;8Analisi del consumo energetico ACE&amp;C&amp;8Tool ACE v1.11_i&amp;R&amp;8Conferenza dei servizi cantonali dell’energia (EnFK)</oddFooter>
  </headerFooter>
  <ignoredErrors>
    <ignoredError sqref="P26 P13:P15 P12 P27:P31 P16:P24" unlockedFormula="1"/>
    <ignoredError sqref="C74 C7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Beschreibungen">
    <tabColor rgb="FFCCFFCC"/>
    <pageSetUpPr fitToPage="1"/>
  </sheetPr>
  <dimension ref="B2:G132"/>
  <sheetViews>
    <sheetView showGridLines="0" showRowColHeaders="0" zoomScaleNormal="100" zoomScaleSheetLayoutView="100" workbookViewId="0">
      <selection activeCell="B14" sqref="B14"/>
    </sheetView>
  </sheetViews>
  <sheetFormatPr baseColWidth="10" defaultColWidth="11.28515625" defaultRowHeight="15" customHeight="1" x14ac:dyDescent="0.2"/>
  <cols>
    <col min="1" max="1" width="5.7109375" style="72" customWidth="1"/>
    <col min="2" max="4" width="46.140625" style="72" customWidth="1"/>
    <col min="5" max="7" width="11.42578125" style="72" customWidth="1"/>
    <col min="8" max="8" width="11.28515625" style="72" customWidth="1"/>
    <col min="9" max="16384" width="11.28515625" style="72"/>
  </cols>
  <sheetData>
    <row r="2" spans="2:7" s="9" customFormat="1" ht="15" customHeight="1" x14ac:dyDescent="0.2">
      <c r="B2" s="48" t="str">
        <f>Sprachen!H519</f>
        <v>Descrizioni 1 / 2</v>
      </c>
      <c r="D2" s="18" t="str">
        <f>IF(Frontespizio!$G$13="","",Frontespizio!$G$13)</f>
        <v/>
      </c>
      <c r="E2" s="17"/>
      <c r="F2" s="17"/>
    </row>
    <row r="3" spans="2:7" s="9" customFormat="1" ht="15" customHeight="1" x14ac:dyDescent="0.2">
      <c r="B3" s="48" t="str">
        <f>Sprachen!H520</f>
        <v>Nuove misure (Formulario E)</v>
      </c>
      <c r="C3" s="47"/>
      <c r="D3" s="18" t="str">
        <f>IF(Frontespizio!$G$26="","",Frontespizio!$G$26)</f>
        <v/>
      </c>
      <c r="F3" s="16"/>
    </row>
    <row r="4" spans="2:7" ht="6" customHeight="1" x14ac:dyDescent="0.2">
      <c r="B4" s="83"/>
      <c r="C4" s="83"/>
      <c r="D4" s="83"/>
    </row>
    <row r="5" spans="2:7" ht="11.25" customHeight="1" x14ac:dyDescent="0.2">
      <c r="B5" s="1370" t="str">
        <f>Sprachen!H521</f>
        <v>Avvertenze: 
- Le misure elencate nei Formulari E ed F devono essere descritte in questo foglio di lavoro in modo dettagliato e chiaro. 
- Se per la descrizione è necessario più spazio si può modificare manualmente l’altezza della riga. 
- Per inserire un’interruzione di riga, premere i tasti «Alt»+«Invio».</v>
      </c>
      <c r="C5" s="1371"/>
      <c r="D5" s="1372"/>
    </row>
    <row r="6" spans="2:7" ht="11.25" customHeight="1" x14ac:dyDescent="0.2">
      <c r="B6" s="475" t="str">
        <f>Sprachen!H522</f>
        <v>- Le misure elencate nei Formulari e ed F devono* essere descritte in questo foglio di lavoro  in modo dettagliato e chiaro.</v>
      </c>
      <c r="C6" s="476"/>
      <c r="D6" s="477"/>
    </row>
    <row r="7" spans="2:7" ht="11.25" customHeight="1" x14ac:dyDescent="0.2">
      <c r="B7" s="475" t="str">
        <f>Sprachen!H523</f>
        <v>- I campi per la descrizione delle misure sono visualizzati solamente se sono stati riportati i titoli delle misure nel Formulario E.</v>
      </c>
      <c r="C7" s="476"/>
      <c r="D7" s="477"/>
    </row>
    <row r="8" spans="2:7" ht="11.25" customHeight="1" x14ac:dyDescent="0.2">
      <c r="B8" s="475" t="str">
        <f>Sprachen!H524</f>
        <v>- Se per la descrizione è necessario più spazio si può modificare manualmente l’altezza della riga.</v>
      </c>
      <c r="C8" s="476"/>
      <c r="D8" s="477"/>
    </row>
    <row r="9" spans="2:7" ht="11.25" customHeight="1" x14ac:dyDescent="0.2">
      <c r="B9" s="475" t="str">
        <f>Sprachen!H525</f>
        <v>- Per inserire un'interruzione di riga premere i tasti «Alt»+«Invio».</v>
      </c>
      <c r="C9" s="476"/>
      <c r="D9" s="477"/>
    </row>
    <row r="10" spans="2:7" ht="11.25" customHeight="1" x14ac:dyDescent="0.2">
      <c r="B10" s="478" t="str">
        <f>Sprachen!H526</f>
        <v>* In alternativa è possibile descrivere le misure in un documento allegato a parte. Anche nell’allegato i risparmi e i costi calcolati devono essere illustrati in modo chiaro.</v>
      </c>
      <c r="C10" s="479"/>
      <c r="D10" s="480"/>
    </row>
    <row r="11" spans="2:7" ht="3.75" customHeight="1" x14ac:dyDescent="0.2"/>
    <row r="12" spans="2:7" s="83" customFormat="1" ht="14.1" customHeight="1" x14ac:dyDescent="0.2">
      <c r="B12" s="444" t="str">
        <f>Sprachen!H527</f>
        <v>Misura 1, Formulario E:</v>
      </c>
      <c r="C12" s="663" t="str">
        <f>IF('Formulario E'!C13="",Sprachen!H591,'Formulario E'!C13)</f>
        <v>La misura 1 non è stata inserita</v>
      </c>
      <c r="D12" s="481" t="str">
        <f>Sprachen!H647</f>
        <v>ritorna al «Formular E», misura 1</v>
      </c>
    </row>
    <row r="13" spans="2:7" s="83" customFormat="1" ht="14.1" customHeight="1" x14ac:dyDescent="0.2">
      <c r="B13" s="482" t="str">
        <f>Sprachen!H528</f>
        <v>Descrizione dettagliata della misura:</v>
      </c>
      <c r="C13" s="482" t="str">
        <f>Sprachen!H619</f>
        <v>Descrizione del risparmio calcolato:</v>
      </c>
      <c r="D13" s="482" t="str">
        <f>Sprachen!H648</f>
        <v>Descrizione dei costi calcolati (totale e QE):</v>
      </c>
    </row>
    <row r="14" spans="2:7" s="74" customFormat="1" ht="75" customHeight="1" x14ac:dyDescent="0.2">
      <c r="B14" s="789"/>
      <c r="C14" s="790"/>
      <c r="D14" s="790"/>
      <c r="E14" s="95"/>
      <c r="F14" s="17"/>
      <c r="G14" s="76"/>
    </row>
    <row r="15" spans="2:7" customFormat="1" ht="3.75" customHeight="1" x14ac:dyDescent="0.2"/>
    <row r="16" spans="2:7" s="83" customFormat="1" ht="15" customHeight="1" x14ac:dyDescent="0.2">
      <c r="B16" s="444" t="str">
        <f>Sprachen!H529</f>
        <v>Misura 2, Formulario E:</v>
      </c>
      <c r="C16" s="663" t="str">
        <f>IF('Formulario E'!C14="",Sprachen!H592,'Formulario E'!C14)</f>
        <v>La misura 2 non è stata inserita</v>
      </c>
      <c r="D16" s="481" t="str">
        <f>Sprachen!H649</f>
        <v>ritorna al «Formular E», misura 2</v>
      </c>
    </row>
    <row r="17" spans="2:4" s="83" customFormat="1" ht="15" customHeight="1" x14ac:dyDescent="0.2">
      <c r="B17" s="482" t="str">
        <f>Sprachen!H530</f>
        <v>Descrizione dettagliata della misura:</v>
      </c>
      <c r="C17" s="482" t="str">
        <f>Sprachen!H620</f>
        <v>Descrizione del risparmio calcolato:</v>
      </c>
      <c r="D17" s="482" t="str">
        <f>Sprachen!H650</f>
        <v>Descrizione dei costi calcolati (totale e QE):</v>
      </c>
    </row>
    <row r="18" spans="2:4" ht="75.599999999999994" customHeight="1" x14ac:dyDescent="0.2">
      <c r="B18" s="789"/>
      <c r="C18" s="790"/>
      <c r="D18" s="790"/>
    </row>
    <row r="19" spans="2:4" customFormat="1" ht="3.75" customHeight="1" x14ac:dyDescent="0.2"/>
    <row r="20" spans="2:4" s="83" customFormat="1" ht="15" customHeight="1" x14ac:dyDescent="0.2">
      <c r="B20" s="444" t="str">
        <f>Sprachen!H531</f>
        <v>Misura 3, Formulario E:</v>
      </c>
      <c r="C20" s="663" t="str">
        <f>IF('Formulario E'!C15="",Sprachen!H593,'Formulario E'!C15)</f>
        <v>La misura 3 non è stata inserita</v>
      </c>
      <c r="D20" s="481" t="str">
        <f>Sprachen!H651</f>
        <v>ritorna al «Formular E», misura 3</v>
      </c>
    </row>
    <row r="21" spans="2:4" s="83" customFormat="1" ht="15" customHeight="1" x14ac:dyDescent="0.2">
      <c r="B21" s="482" t="str">
        <f>Sprachen!H532</f>
        <v>Descrizione dettagliata della misura:</v>
      </c>
      <c r="C21" s="482" t="str">
        <f>Sprachen!H621</f>
        <v>Descrizione del risparmio calcolato:</v>
      </c>
      <c r="D21" s="482" t="str">
        <f>Sprachen!H652</f>
        <v>Descrizione dei costi calcolati (totale e QE):</v>
      </c>
    </row>
    <row r="22" spans="2:4" ht="75.599999999999994" customHeight="1" x14ac:dyDescent="0.2">
      <c r="B22" s="789"/>
      <c r="C22" s="790"/>
      <c r="D22" s="790"/>
    </row>
    <row r="23" spans="2:4" customFormat="1" ht="3.75" customHeight="1" x14ac:dyDescent="0.2">
      <c r="B23" s="791"/>
      <c r="C23" s="791"/>
      <c r="D23" s="791"/>
    </row>
    <row r="24" spans="2:4" s="83" customFormat="1" ht="15" customHeight="1" x14ac:dyDescent="0.2">
      <c r="B24" s="741" t="str">
        <f>Sprachen!H533</f>
        <v>Misura 4, Formulario E:</v>
      </c>
      <c r="C24" s="792" t="str">
        <f>IF('Formulario E'!C16="",Sprachen!H594,'Formulario E'!C16)</f>
        <v>La misura 4 non è stata inserita</v>
      </c>
      <c r="D24" s="793" t="str">
        <f>Sprachen!H653</f>
        <v>ritorna al «Formular E», misura 4</v>
      </c>
    </row>
    <row r="25" spans="2:4" s="83" customFormat="1" ht="15" customHeight="1" x14ac:dyDescent="0.2">
      <c r="B25" s="794" t="str">
        <f>Sprachen!H534</f>
        <v>Descrizione dettagliata della misura:</v>
      </c>
      <c r="C25" s="794" t="str">
        <f>Sprachen!H622</f>
        <v>Descrizione del risparmio calcolato:</v>
      </c>
      <c r="D25" s="794" t="str">
        <f>Sprachen!H654</f>
        <v>Descrizione dei costi calcolati (totale e QE):</v>
      </c>
    </row>
    <row r="26" spans="2:4" ht="75.599999999999994" customHeight="1" x14ac:dyDescent="0.2">
      <c r="B26" s="789"/>
      <c r="C26" s="790"/>
      <c r="D26" s="790"/>
    </row>
    <row r="27" spans="2:4" customFormat="1" ht="3.75" customHeight="1" x14ac:dyDescent="0.2"/>
    <row r="28" spans="2:4" s="83" customFormat="1" ht="15" customHeight="1" x14ac:dyDescent="0.2">
      <c r="B28" s="444" t="str">
        <f>Sprachen!H535</f>
        <v>Misura 5, Formulario E:</v>
      </c>
      <c r="C28" s="663" t="str">
        <f>IF('Formulario E'!C17="",Sprachen!H595,'Formulario E'!C17)</f>
        <v>La misura 5 non è stata inserita</v>
      </c>
      <c r="D28" s="481" t="str">
        <f>Sprachen!H655</f>
        <v>ritorna al «Formular E», misura 5</v>
      </c>
    </row>
    <row r="29" spans="2:4" s="83" customFormat="1" ht="15" customHeight="1" x14ac:dyDescent="0.2">
      <c r="B29" s="482" t="str">
        <f>Sprachen!H536</f>
        <v>Descrizione dettagliata della misura:</v>
      </c>
      <c r="C29" s="482" t="str">
        <f>Sprachen!H623</f>
        <v>Descrizione del risparmio calcolato:</v>
      </c>
      <c r="D29" s="482" t="str">
        <f>Sprachen!H656</f>
        <v>Descrizione dei costi calcolati (totale e QE):</v>
      </c>
    </row>
    <row r="30" spans="2:4" ht="75.599999999999994" customHeight="1" x14ac:dyDescent="0.2">
      <c r="B30" s="789"/>
      <c r="C30" s="790"/>
      <c r="D30" s="790"/>
    </row>
    <row r="31" spans="2:4" customFormat="1" ht="3.75" customHeight="1" x14ac:dyDescent="0.2"/>
    <row r="32" spans="2:4" s="83" customFormat="1" ht="15" customHeight="1" x14ac:dyDescent="0.2">
      <c r="B32" s="444" t="str">
        <f>Sprachen!H537</f>
        <v>Misura 6, Formulario E:</v>
      </c>
      <c r="C32" s="663" t="str">
        <f>IF('Formulario E'!C18="",Sprachen!H596,'Formulario E'!C18)</f>
        <v>La misura 6 non è stata inserita</v>
      </c>
      <c r="D32" s="481" t="str">
        <f>Sprachen!H657</f>
        <v>ritorna al «Formular E», misura 6</v>
      </c>
    </row>
    <row r="33" spans="2:4" s="83" customFormat="1" ht="15" customHeight="1" x14ac:dyDescent="0.2">
      <c r="B33" s="482" t="str">
        <f>Sprachen!H538</f>
        <v>Descrizione dettagliata della misura:</v>
      </c>
      <c r="C33" s="482" t="str">
        <f>Sprachen!H624</f>
        <v>Descrizione del risparmio calcolato:</v>
      </c>
      <c r="D33" s="482" t="str">
        <f>Sprachen!H658</f>
        <v>Descrizione dei costi calcolati (totale e QE):</v>
      </c>
    </row>
    <row r="34" spans="2:4" ht="75.599999999999994" customHeight="1" x14ac:dyDescent="0.2">
      <c r="B34" s="789"/>
      <c r="C34" s="790"/>
      <c r="D34" s="790"/>
    </row>
    <row r="35" spans="2:4" customFormat="1" ht="3.75" customHeight="1" x14ac:dyDescent="0.2"/>
    <row r="36" spans="2:4" s="83" customFormat="1" ht="15" customHeight="1" x14ac:dyDescent="0.2">
      <c r="B36" s="444" t="str">
        <f>Sprachen!H539</f>
        <v>Misura 7, Formulario E:</v>
      </c>
      <c r="C36" s="663" t="str">
        <f>IF('Formulario E'!C19="",Sprachen!H597,'Formulario E'!C19)</f>
        <v>La misura 7 non è stata inserita</v>
      </c>
      <c r="D36" s="481" t="str">
        <f>Sprachen!H659</f>
        <v>ritorna al «Formular E», misura 7</v>
      </c>
    </row>
    <row r="37" spans="2:4" s="83" customFormat="1" ht="15" customHeight="1" x14ac:dyDescent="0.2">
      <c r="B37" s="482" t="str">
        <f>Sprachen!H540</f>
        <v>Descrizione dettagliata della misura:</v>
      </c>
      <c r="C37" s="482" t="str">
        <f>Sprachen!H625</f>
        <v>Descrizione del risparmio calcolato:</v>
      </c>
      <c r="D37" s="482" t="str">
        <f>Sprachen!H660</f>
        <v>Descrizione dei costi calcolati (totale e QE):</v>
      </c>
    </row>
    <row r="38" spans="2:4" ht="75.599999999999994" customHeight="1" x14ac:dyDescent="0.2">
      <c r="B38" s="789"/>
      <c r="C38" s="790"/>
      <c r="D38" s="790"/>
    </row>
    <row r="39" spans="2:4" customFormat="1" ht="3.75" customHeight="1" x14ac:dyDescent="0.2">
      <c r="B39" s="791"/>
      <c r="C39" s="791"/>
      <c r="D39" s="791"/>
    </row>
    <row r="40" spans="2:4" s="83" customFormat="1" ht="15" customHeight="1" x14ac:dyDescent="0.2">
      <c r="B40" s="741" t="str">
        <f>Sprachen!H541</f>
        <v>Misura 8, Formulario E:</v>
      </c>
      <c r="C40" s="792" t="str">
        <f>IF('Formulario E'!C20="",Sprachen!H598,'Formulario E'!C20)</f>
        <v>La misura 8 non è stata inserita</v>
      </c>
      <c r="D40" s="793" t="str">
        <f>Sprachen!H661</f>
        <v>ritorna al «Formular E», misura 8</v>
      </c>
    </row>
    <row r="41" spans="2:4" s="83" customFormat="1" ht="15" customHeight="1" x14ac:dyDescent="0.2">
      <c r="B41" s="794" t="str">
        <f>Sprachen!H542</f>
        <v>Descrizione dettagliata della misura:</v>
      </c>
      <c r="C41" s="794" t="str">
        <f>Sprachen!H626</f>
        <v>Descrizione del risparmio calcolato:</v>
      </c>
      <c r="D41" s="794" t="str">
        <f>Sprachen!H662</f>
        <v>Descrizione dei costi calcolati (totale e QE):</v>
      </c>
    </row>
    <row r="42" spans="2:4" ht="75.599999999999994" customHeight="1" x14ac:dyDescent="0.2">
      <c r="B42" s="789"/>
      <c r="C42" s="790"/>
      <c r="D42" s="790"/>
    </row>
    <row r="43" spans="2:4" customFormat="1" ht="3.75" customHeight="1" x14ac:dyDescent="0.2">
      <c r="B43" s="791"/>
      <c r="C43" s="791"/>
      <c r="D43" s="791"/>
    </row>
    <row r="44" spans="2:4" s="83" customFormat="1" ht="15" customHeight="1" x14ac:dyDescent="0.2">
      <c r="B44" s="741" t="str">
        <f>Sprachen!H543</f>
        <v>Misura 9, Formulario E:</v>
      </c>
      <c r="C44" s="792" t="str">
        <f>IF('Formulario E'!C21="",Sprachen!H599,'Formulario E'!C21)</f>
        <v>La misura 9 non è stata inserita</v>
      </c>
      <c r="D44" s="793" t="str">
        <f>Sprachen!H663</f>
        <v>ritorna al «Formular E», misura 9</v>
      </c>
    </row>
    <row r="45" spans="2:4" s="83" customFormat="1" ht="15" customHeight="1" x14ac:dyDescent="0.2">
      <c r="B45" s="794" t="str">
        <f>Sprachen!H544</f>
        <v>Descrizione dettagliata della misura:</v>
      </c>
      <c r="C45" s="794" t="str">
        <f>Sprachen!H627</f>
        <v>Descrizione del risparmio calcolato:</v>
      </c>
      <c r="D45" s="794" t="str">
        <f>Sprachen!H664</f>
        <v>Descrizione dei costi calcolati (totale e QE):</v>
      </c>
    </row>
    <row r="46" spans="2:4" ht="75.599999999999994" customHeight="1" x14ac:dyDescent="0.2">
      <c r="B46" s="789"/>
      <c r="C46" s="790"/>
      <c r="D46" s="790"/>
    </row>
    <row r="47" spans="2:4" customFormat="1" ht="3.75" customHeight="1" x14ac:dyDescent="0.2"/>
    <row r="48" spans="2:4" s="83" customFormat="1" ht="15" customHeight="1" x14ac:dyDescent="0.2">
      <c r="B48" s="444" t="str">
        <f>Sprachen!H545</f>
        <v>Misura 10, Formulario E:</v>
      </c>
      <c r="C48" s="663" t="str">
        <f>IF('Formulario E'!C22="",Sprachen!H600,'Formulario E'!C22)</f>
        <v>La misura 10 non è stata inserita</v>
      </c>
      <c r="D48" s="481" t="str">
        <f>Sprachen!H665</f>
        <v>ritorna al «Formular E», misura 10</v>
      </c>
    </row>
    <row r="49" spans="2:4" s="83" customFormat="1" ht="15" customHeight="1" x14ac:dyDescent="0.2">
      <c r="B49" s="482" t="str">
        <f>Sprachen!H546</f>
        <v>Descrizione dettagliata della misura:</v>
      </c>
      <c r="C49" s="482" t="str">
        <f>Sprachen!H628</f>
        <v>Descrizione del risparmio calcolato:</v>
      </c>
      <c r="D49" s="482" t="str">
        <f>Sprachen!H666</f>
        <v>Descrizione dei costi calcolati (totale e QE):</v>
      </c>
    </row>
    <row r="50" spans="2:4" ht="75.599999999999994" customHeight="1" x14ac:dyDescent="0.2">
      <c r="B50" s="789"/>
      <c r="C50" s="790"/>
      <c r="D50" s="790"/>
    </row>
    <row r="51" spans="2:4" customFormat="1" ht="3.75" customHeight="1" x14ac:dyDescent="0.2"/>
    <row r="52" spans="2:4" s="83" customFormat="1" ht="15" customHeight="1" x14ac:dyDescent="0.2">
      <c r="B52" s="444" t="str">
        <f>Sprachen!H547</f>
        <v>Misura 11, Formulario E:</v>
      </c>
      <c r="C52" s="663" t="str">
        <f>IF('Formulario E'!C23="",Sprachen!H601,'Formulario E'!C23)</f>
        <v>La misura 11 non è stata inserita</v>
      </c>
      <c r="D52" s="481" t="str">
        <f>Sprachen!H667</f>
        <v>ritorna al «Formular E», misura 11</v>
      </c>
    </row>
    <row r="53" spans="2:4" s="83" customFormat="1" ht="15" customHeight="1" x14ac:dyDescent="0.2">
      <c r="B53" s="482" t="str">
        <f>Sprachen!H548</f>
        <v>Descrizione dettagliata della misura:</v>
      </c>
      <c r="C53" s="482" t="str">
        <f>Sprachen!H629</f>
        <v>Descrizione del risparmio calcolato:</v>
      </c>
      <c r="D53" s="482" t="str">
        <f>Sprachen!H668</f>
        <v>Descrizione dei costi calcolati (totale e QE):</v>
      </c>
    </row>
    <row r="54" spans="2:4" ht="75.599999999999994" customHeight="1" x14ac:dyDescent="0.2">
      <c r="B54" s="789"/>
      <c r="C54" s="790"/>
      <c r="D54" s="790"/>
    </row>
    <row r="55" spans="2:4" customFormat="1" ht="3.75" customHeight="1" x14ac:dyDescent="0.2"/>
    <row r="56" spans="2:4" s="83" customFormat="1" ht="15" customHeight="1" x14ac:dyDescent="0.2">
      <c r="B56" s="444" t="str">
        <f>Sprachen!H549</f>
        <v>Misura 12, Formulario E:</v>
      </c>
      <c r="C56" s="663" t="str">
        <f>IF('Formulario E'!C24="",Sprachen!H602,'Formulario E'!C24)</f>
        <v>La misura 12 non è stata inserita</v>
      </c>
      <c r="D56" s="481" t="str">
        <f>Sprachen!H669</f>
        <v>ritorna al «Formular E», misura 12</v>
      </c>
    </row>
    <row r="57" spans="2:4" s="83" customFormat="1" ht="15" customHeight="1" x14ac:dyDescent="0.2">
      <c r="B57" s="482" t="str">
        <f>Sprachen!H550</f>
        <v>Descrizione dettagliata della misura:</v>
      </c>
      <c r="C57" s="482" t="str">
        <f>Sprachen!H630</f>
        <v>Descrizione del risparmio calcolato:</v>
      </c>
      <c r="D57" s="483" t="str">
        <f>Sprachen!H670</f>
        <v>Descrizione dei costi calcolati (totale e QE):</v>
      </c>
    </row>
    <row r="58" spans="2:4" ht="75.599999999999994" customHeight="1" x14ac:dyDescent="0.2">
      <c r="B58" s="789"/>
      <c r="C58" s="790"/>
      <c r="D58" s="790"/>
    </row>
    <row r="59" spans="2:4" customFormat="1" ht="3.75" customHeight="1" x14ac:dyDescent="0.2"/>
    <row r="60" spans="2:4" s="83" customFormat="1" ht="15" customHeight="1" x14ac:dyDescent="0.2">
      <c r="B60" s="444" t="str">
        <f>Sprachen!H551</f>
        <v>Misura 13, Formulario E:</v>
      </c>
      <c r="C60" s="663" t="str">
        <f>IF('Formulario E'!C25="",Sprachen!H603,'Formulario E'!C25)</f>
        <v>La misura 13 non è stata inserita</v>
      </c>
      <c r="D60" s="481" t="str">
        <f>Sprachen!H671</f>
        <v>ritorna al «Formular E», misura 13</v>
      </c>
    </row>
    <row r="61" spans="2:4" s="83" customFormat="1" ht="15" customHeight="1" x14ac:dyDescent="0.2">
      <c r="B61" s="482" t="str">
        <f>Sprachen!H552</f>
        <v>Descrizione dettagliata della misura:</v>
      </c>
      <c r="C61" s="482" t="str">
        <f>Sprachen!H631</f>
        <v>Descrizione del risparmio calcolato:</v>
      </c>
      <c r="D61" s="482" t="str">
        <f>Sprachen!H672</f>
        <v>Descrizione dei costi calcolati (totale e QE):</v>
      </c>
    </row>
    <row r="62" spans="2:4" ht="75.599999999999994" customHeight="1" x14ac:dyDescent="0.2">
      <c r="B62" s="789"/>
      <c r="C62" s="790"/>
      <c r="D62" s="790"/>
    </row>
    <row r="63" spans="2:4" customFormat="1" ht="3.75" customHeight="1" x14ac:dyDescent="0.2"/>
    <row r="64" spans="2:4" s="83" customFormat="1" ht="15" customHeight="1" x14ac:dyDescent="0.2">
      <c r="B64" s="444" t="str">
        <f>Sprachen!H553</f>
        <v>Misura 14, Formulario E:</v>
      </c>
      <c r="C64" s="663" t="str">
        <f>IF('Formulario E'!C26="",Sprachen!H604,'Formulario E'!C26)</f>
        <v>La misura 14 non è stata inserita</v>
      </c>
      <c r="D64" s="481" t="str">
        <f>Sprachen!H673</f>
        <v>ritorna al «Formular E», misura 14</v>
      </c>
    </row>
    <row r="65" spans="2:4" s="83" customFormat="1" ht="15" customHeight="1" x14ac:dyDescent="0.2">
      <c r="B65" s="482" t="str">
        <f>Sprachen!H554</f>
        <v>Descrizione dettagliata della misura:</v>
      </c>
      <c r="C65" s="482" t="str">
        <f>Sprachen!H632</f>
        <v>Descrizione del risparmio calcolato:</v>
      </c>
      <c r="D65" s="482" t="str">
        <f>Sprachen!H674</f>
        <v>Descrizione dei costi calcolati (totale e QE):</v>
      </c>
    </row>
    <row r="66" spans="2:4" ht="75.599999999999994" customHeight="1" x14ac:dyDescent="0.2">
      <c r="B66" s="789"/>
      <c r="C66" s="790"/>
      <c r="D66" s="790"/>
    </row>
    <row r="67" spans="2:4" customFormat="1" ht="3.75" customHeight="1" x14ac:dyDescent="0.2"/>
    <row r="68" spans="2:4" s="83" customFormat="1" ht="15" customHeight="1" x14ac:dyDescent="0.2">
      <c r="B68" s="444" t="str">
        <f>Sprachen!H555</f>
        <v>Misura 15, Formulario E:</v>
      </c>
      <c r="C68" s="663" t="str">
        <f>IF('Formulario E'!C28="",Sprachen!H605,'Formulario E'!C28)</f>
        <v>La misura 15 non è stata inserita</v>
      </c>
      <c r="D68" s="481" t="str">
        <f>Sprachen!H675</f>
        <v>ritorna al «Formular E», misura 15</v>
      </c>
    </row>
    <row r="69" spans="2:4" s="83" customFormat="1" ht="15" customHeight="1" x14ac:dyDescent="0.2">
      <c r="B69" s="482" t="str">
        <f>Sprachen!H556</f>
        <v>Descrizione dettagliata della misura:</v>
      </c>
      <c r="C69" s="482" t="str">
        <f>Sprachen!H633</f>
        <v>Descrizione del risparmio calcolato:</v>
      </c>
      <c r="D69" s="482" t="str">
        <f>Sprachen!H676</f>
        <v>Descrizione dei costi calcolati (totale e QE):</v>
      </c>
    </row>
    <row r="70" spans="2:4" ht="75.599999999999994" customHeight="1" x14ac:dyDescent="0.2">
      <c r="B70" s="789"/>
      <c r="C70" s="790"/>
      <c r="D70" s="790"/>
    </row>
    <row r="71" spans="2:4" customFormat="1" ht="3.75" customHeight="1" x14ac:dyDescent="0.2"/>
    <row r="72" spans="2:4" s="83" customFormat="1" ht="15" customHeight="1" x14ac:dyDescent="0.2">
      <c r="B72" s="444" t="str">
        <f>Sprachen!H557</f>
        <v>Misura 16, Formulario E:</v>
      </c>
      <c r="C72" s="663" t="str">
        <f>IF('Formulario E'!C29="",Sprachen!H606,'Formulario E'!C29)</f>
        <v>La misura 16 non è stata inserita</v>
      </c>
      <c r="D72" s="481" t="str">
        <f>Sprachen!H677</f>
        <v>ritorna al «Formular E», misura 16</v>
      </c>
    </row>
    <row r="73" spans="2:4" s="83" customFormat="1" ht="15" customHeight="1" x14ac:dyDescent="0.2">
      <c r="B73" s="482" t="str">
        <f>Sprachen!H558</f>
        <v>Descrizione dettagliata della misura:</v>
      </c>
      <c r="C73" s="482" t="str">
        <f>Sprachen!H634</f>
        <v>Descrizione del risparmio calcolato:</v>
      </c>
      <c r="D73" s="482" t="str">
        <f>Sprachen!H678</f>
        <v>Descrizione dei costi calcolati (totale e QE):</v>
      </c>
    </row>
    <row r="74" spans="2:4" ht="75.599999999999994" customHeight="1" x14ac:dyDescent="0.2">
      <c r="B74" s="789"/>
      <c r="C74" s="790"/>
      <c r="D74" s="790"/>
    </row>
    <row r="75" spans="2:4" customFormat="1" ht="3.75" customHeight="1" x14ac:dyDescent="0.2"/>
    <row r="76" spans="2:4" s="83" customFormat="1" ht="15" customHeight="1" x14ac:dyDescent="0.2">
      <c r="B76" s="444" t="str">
        <f>Sprachen!H559</f>
        <v>Misura 17, Formulario E:</v>
      </c>
      <c r="C76" s="663" t="str">
        <f>IF('Formulario E'!C30="",Sprachen!H607,'Formulario E'!C30)</f>
        <v>La misura 17 non è stata inserita</v>
      </c>
      <c r="D76" s="481" t="str">
        <f>Sprachen!H679</f>
        <v>ritorna al «Formular E», misura 17</v>
      </c>
    </row>
    <row r="77" spans="2:4" s="83" customFormat="1" ht="15" customHeight="1" x14ac:dyDescent="0.2">
      <c r="B77" s="482" t="str">
        <f>Sprachen!H560</f>
        <v>Descrizione dettagliata della misura:</v>
      </c>
      <c r="C77" s="482" t="str">
        <f>Sprachen!H635</f>
        <v>Descrizione del risparmio calcolato:</v>
      </c>
      <c r="D77" s="482" t="str">
        <f>Sprachen!H680</f>
        <v>Descrizione dei costi calcolati (totale e QE):</v>
      </c>
    </row>
    <row r="78" spans="2:4" ht="75.599999999999994" customHeight="1" x14ac:dyDescent="0.2">
      <c r="B78" s="789"/>
      <c r="C78" s="790"/>
      <c r="D78" s="790"/>
    </row>
    <row r="79" spans="2:4" customFormat="1" ht="3.75" customHeight="1" x14ac:dyDescent="0.2"/>
    <row r="80" spans="2:4" s="83" customFormat="1" ht="15" customHeight="1" x14ac:dyDescent="0.2">
      <c r="B80" s="444" t="str">
        <f>Sprachen!H561</f>
        <v>Misura 18, Formulario E:</v>
      </c>
      <c r="C80" s="663" t="str">
        <f>IF('Formulario E'!C31="",Sprachen!H608,'Formulario E'!C31)</f>
        <v>La misura 18 non è stata inserita</v>
      </c>
      <c r="D80" s="481" t="str">
        <f>Sprachen!H681</f>
        <v>ritorna al «Formular E», misura 18</v>
      </c>
    </row>
    <row r="81" spans="2:4" s="83" customFormat="1" ht="15" customHeight="1" x14ac:dyDescent="0.2">
      <c r="B81" s="482" t="str">
        <f>Sprachen!H562</f>
        <v>Descrizione dettagliata della misura:</v>
      </c>
      <c r="C81" s="482" t="str">
        <f>Sprachen!H636</f>
        <v>Descrizione del risparmio calcolato:</v>
      </c>
      <c r="D81" s="482" t="str">
        <f>Sprachen!H682</f>
        <v>Descrizione dei costi calcolati (totale e QE):</v>
      </c>
    </row>
    <row r="82" spans="2:4" ht="75.599999999999994" customHeight="1" x14ac:dyDescent="0.2">
      <c r="B82" s="789"/>
      <c r="C82" s="790"/>
      <c r="D82" s="790"/>
    </row>
    <row r="83" spans="2:4" customFormat="1" ht="3.75" customHeight="1" x14ac:dyDescent="0.2"/>
    <row r="84" spans="2:4" s="83" customFormat="1" ht="15" customHeight="1" x14ac:dyDescent="0.2">
      <c r="B84" s="444" t="str">
        <f>Sprachen!H563</f>
        <v>Misura 19, Formulario E:</v>
      </c>
      <c r="C84" s="663" t="str">
        <f>IF('Formulario E'!C32="",Sprachen!H609,'Formulario E'!C32)</f>
        <v>La misura 19 non è stata inserita</v>
      </c>
      <c r="D84" s="481" t="str">
        <f>Sprachen!H683</f>
        <v>ritorna al «Formular E», misura 19</v>
      </c>
    </row>
    <row r="85" spans="2:4" s="83" customFormat="1" ht="15" customHeight="1" x14ac:dyDescent="0.2">
      <c r="B85" s="482" t="str">
        <f>Sprachen!H564</f>
        <v>Descrizione dettagliata della misura:</v>
      </c>
      <c r="C85" s="482" t="str">
        <f>Sprachen!H637</f>
        <v>Descrizione del risparmio calcolato:</v>
      </c>
      <c r="D85" s="482" t="str">
        <f>Sprachen!H684</f>
        <v>Descrizione dei costi calcolati (totale e QE):</v>
      </c>
    </row>
    <row r="86" spans="2:4" ht="75.599999999999994" customHeight="1" x14ac:dyDescent="0.2">
      <c r="B86" s="789"/>
      <c r="C86" s="790"/>
      <c r="D86" s="790"/>
    </row>
    <row r="87" spans="2:4" customFormat="1" ht="3.75" customHeight="1" x14ac:dyDescent="0.2"/>
    <row r="88" spans="2:4" s="83" customFormat="1" ht="15" customHeight="1" x14ac:dyDescent="0.2">
      <c r="B88" s="444" t="str">
        <f>Sprachen!H565</f>
        <v>Misura 20, Formulario E:</v>
      </c>
      <c r="C88" s="663" t="str">
        <f>IF('Formulario E'!C33="",Sprachen!H610,'Formulario E'!C33)</f>
        <v>La misura 20 non è stata inserita</v>
      </c>
      <c r="D88" s="481" t="str">
        <f>Sprachen!H685</f>
        <v>ritorna al «Formular E», misura 20</v>
      </c>
    </row>
    <row r="89" spans="2:4" s="83" customFormat="1" ht="15" customHeight="1" x14ac:dyDescent="0.2">
      <c r="B89" s="482" t="str">
        <f>Sprachen!H566</f>
        <v>Descrizione dettagliata della misura:</v>
      </c>
      <c r="C89" s="482" t="str">
        <f>Sprachen!H638</f>
        <v>Descrizione del risparmio calcolato:</v>
      </c>
      <c r="D89" s="482" t="str">
        <f>Sprachen!H686</f>
        <v>Descrizione dei costi calcolati (totale e QE):</v>
      </c>
    </row>
    <row r="90" spans="2:4" ht="75.599999999999994" customHeight="1" x14ac:dyDescent="0.2">
      <c r="B90" s="789"/>
      <c r="C90" s="790"/>
      <c r="D90" s="790"/>
    </row>
    <row r="91" spans="2:4" customFormat="1" ht="7.5" customHeight="1" x14ac:dyDescent="0.2"/>
    <row r="92" spans="2:4" ht="15" customHeight="1" x14ac:dyDescent="0.2">
      <c r="B92" s="39" t="str">
        <f>Sprachen!H567</f>
        <v>Descrizioni 2 / 2</v>
      </c>
      <c r="C92" s="150"/>
      <c r="D92" s="165" t="str">
        <f>IF(Frontespizio!$G$13="","",Frontespizio!$G$13)</f>
        <v/>
      </c>
    </row>
    <row r="93" spans="2:4" ht="15" customHeight="1" x14ac:dyDescent="0.2">
      <c r="B93" s="3" t="str">
        <f>Sprachen!H568</f>
        <v>Misure degli ultimi 5 anni (Formulario F2)</v>
      </c>
      <c r="C93" s="9"/>
      <c r="D93" s="18" t="str">
        <f>IF(Frontespizio!$G$26="","",Frontespizio!$G$26)</f>
        <v/>
      </c>
    </row>
    <row r="94" spans="2:4" ht="6" customHeight="1" x14ac:dyDescent="0.2"/>
    <row r="95" spans="2:4" ht="11.25" customHeight="1" x14ac:dyDescent="0.2">
      <c r="B95" s="1367" t="str">
        <f>Sprachen!H569</f>
        <v>Avvertenze:</v>
      </c>
      <c r="C95" s="1368" t="e">
        <f>Sprachen!#REF!</f>
        <v>#REF!</v>
      </c>
      <c r="D95" s="1369">
        <f>Sprachen!I569</f>
        <v>0</v>
      </c>
    </row>
    <row r="96" spans="2:4" ht="11.25" customHeight="1" x14ac:dyDescent="0.2">
      <c r="B96" s="193" t="str">
        <f>Sprachen!H570</f>
        <v>- Le misure elencate nei Formulari e ed F devono* essere descritte in questo foglio di lavoro  in modo dettagliato e chiaro.</v>
      </c>
      <c r="C96" s="179"/>
      <c r="D96" s="192"/>
    </row>
    <row r="97" spans="2:4" ht="11.25" customHeight="1" x14ac:dyDescent="0.2">
      <c r="B97" s="193" t="str">
        <f>Sprachen!H571</f>
        <v>- I campi per la descrizione delle misure sono visualizzati solamente se sono stati riportati I titoli delle misure nel Formulario F2.</v>
      </c>
      <c r="C97" s="179"/>
      <c r="D97" s="192"/>
    </row>
    <row r="98" spans="2:4" ht="11.25" customHeight="1" x14ac:dyDescent="0.2">
      <c r="B98" s="193" t="str">
        <f>Sprachen!H572</f>
        <v>- Se per la descrizione è necessario più spazio si può modificare manualmente l’altezza della riga.</v>
      </c>
      <c r="C98" s="179"/>
      <c r="D98" s="192"/>
    </row>
    <row r="99" spans="2:4" ht="11.25" customHeight="1" x14ac:dyDescent="0.2">
      <c r="B99" s="193" t="str">
        <f>Sprachen!H573</f>
        <v>- Per inserire un'interruzione di riga premere i tasti «Alt»+«Invio».</v>
      </c>
      <c r="C99" s="179"/>
      <c r="D99" s="192"/>
    </row>
    <row r="100" spans="2:4" ht="11.25" customHeight="1" x14ac:dyDescent="0.2">
      <c r="B100" s="195" t="str">
        <f>Sprachen!H574</f>
        <v>* In alternativa è possibile descrivere le misure in un documento allegato a parte. Anche nell’allegato i risparmi e i costi calcolati devono essere illustrati in modo chiaro.</v>
      </c>
      <c r="C100" s="180"/>
      <c r="D100" s="194"/>
    </row>
    <row r="101" spans="2:4" ht="3" customHeight="1" x14ac:dyDescent="0.2">
      <c r="B101" s="158"/>
      <c r="C101" s="158"/>
      <c r="D101" s="158"/>
    </row>
    <row r="102" spans="2:4" s="83" customFormat="1" ht="15" customHeight="1" x14ac:dyDescent="0.2">
      <c r="B102" s="444" t="str">
        <f>Sprachen!H575</f>
        <v>Misura 21, Formulario F2:</v>
      </c>
      <c r="C102" s="663" t="str">
        <f>IF(massnahme21="",Sprachen!H611,massnahme21)</f>
        <v>La misura 21 non è stata inserita</v>
      </c>
      <c r="D102" s="481" t="str">
        <f>Sprachen!H687</f>
        <v>ritorna al «Formular F2», misura 21</v>
      </c>
    </row>
    <row r="103" spans="2:4" s="83" customFormat="1" ht="15" customHeight="1" x14ac:dyDescent="0.2">
      <c r="B103" s="482" t="str">
        <f>Sprachen!H576</f>
        <v>Descrizione dettagliata della misura:</v>
      </c>
      <c r="C103" s="482" t="str">
        <f>Sprachen!H639</f>
        <v>Descrizione del risparmio calcolato:</v>
      </c>
      <c r="D103" s="482" t="str">
        <f>Sprachen!H688</f>
        <v>Descrizione dei costi calcolati (totale e QE):</v>
      </c>
    </row>
    <row r="104" spans="2:4" ht="75" customHeight="1" x14ac:dyDescent="0.2">
      <c r="B104" s="789"/>
      <c r="C104" s="790"/>
      <c r="D104" s="790"/>
    </row>
    <row r="105" spans="2:4" customFormat="1" ht="3.75" customHeight="1" x14ac:dyDescent="0.2"/>
    <row r="106" spans="2:4" s="83" customFormat="1" ht="15" customHeight="1" x14ac:dyDescent="0.2">
      <c r="B106" s="444" t="str">
        <f>Sprachen!H577</f>
        <v>Misura 22, Formulario F2:</v>
      </c>
      <c r="C106" s="663" t="str">
        <f>IF(massnahme22="",Sprachen!H612,massnahme22)</f>
        <v>La misura 22 non è stata inserita</v>
      </c>
      <c r="D106" s="481" t="str">
        <f>Sprachen!H689</f>
        <v>ritorna al «Formular F2», misura 22</v>
      </c>
    </row>
    <row r="107" spans="2:4" s="83" customFormat="1" ht="15" customHeight="1" x14ac:dyDescent="0.2">
      <c r="B107" s="482" t="str">
        <f>Sprachen!H578</f>
        <v>Descrizione dettagliata della misura:</v>
      </c>
      <c r="C107" s="482" t="str">
        <f>Sprachen!H640</f>
        <v>Descrizione del risparmio calcolato:</v>
      </c>
      <c r="D107" s="482" t="str">
        <f>Sprachen!H690</f>
        <v>Descrizione dei costi calcolati (totale e QE):</v>
      </c>
    </row>
    <row r="108" spans="2:4" ht="75" customHeight="1" x14ac:dyDescent="0.2">
      <c r="B108" s="789"/>
      <c r="C108" s="790"/>
      <c r="D108" s="790"/>
    </row>
    <row r="109" spans="2:4" customFormat="1" ht="3.75" customHeight="1" x14ac:dyDescent="0.2"/>
    <row r="110" spans="2:4" s="83" customFormat="1" ht="15" customHeight="1" x14ac:dyDescent="0.2">
      <c r="B110" s="444" t="str">
        <f>Sprachen!H579</f>
        <v>Misura 23, Formulario F2:</v>
      </c>
      <c r="C110" s="663" t="str">
        <f>IF(massnahme23="",Sprachen!H613,massnahme23)</f>
        <v>La misura 23 non è stata inserita</v>
      </c>
      <c r="D110" s="481" t="str">
        <f>Sprachen!H691</f>
        <v>ritorna al «Formular F2», misura 23</v>
      </c>
    </row>
    <row r="111" spans="2:4" s="83" customFormat="1" ht="15" customHeight="1" x14ac:dyDescent="0.2">
      <c r="B111" s="482" t="str">
        <f>Sprachen!H580</f>
        <v>Descrizione dettagliata della misura:</v>
      </c>
      <c r="C111" s="482" t="str">
        <f>Sprachen!H641</f>
        <v>Descrizione del risparmio calcolato:</v>
      </c>
      <c r="D111" s="482" t="str">
        <f>Sprachen!H692</f>
        <v>Descrizione dei costi calcolati (totale e QE):</v>
      </c>
    </row>
    <row r="112" spans="2:4" ht="75" customHeight="1" x14ac:dyDescent="0.2">
      <c r="B112" s="789"/>
      <c r="C112" s="790"/>
      <c r="D112" s="790"/>
    </row>
    <row r="113" spans="2:4" customFormat="1" ht="3.75" customHeight="1" x14ac:dyDescent="0.2"/>
    <row r="114" spans="2:4" s="83" customFormat="1" ht="15" customHeight="1" x14ac:dyDescent="0.2">
      <c r="B114" s="444" t="str">
        <f>Sprachen!H581</f>
        <v>Misura 24, Formulario F2:</v>
      </c>
      <c r="C114" s="663" t="str">
        <f>IF(massnahme24="",Sprachen!H614,massnahme24)</f>
        <v>La misura 24 non è stata inserita</v>
      </c>
      <c r="D114" s="481" t="str">
        <f>Sprachen!H693</f>
        <v>ritorna al «Formular F2», misura 24</v>
      </c>
    </row>
    <row r="115" spans="2:4" s="83" customFormat="1" ht="15" customHeight="1" x14ac:dyDescent="0.2">
      <c r="B115" s="482" t="str">
        <f>Sprachen!H582</f>
        <v>Descrizione dettagliata della misura:</v>
      </c>
      <c r="C115" s="482" t="str">
        <f>Sprachen!H642</f>
        <v>Descrizione del risparmio calcolato:</v>
      </c>
      <c r="D115" s="482" t="str">
        <f>Sprachen!H694</f>
        <v>Descrizione dei costi calcolati (totale e QE):</v>
      </c>
    </row>
    <row r="116" spans="2:4" ht="75" customHeight="1" x14ac:dyDescent="0.2">
      <c r="B116" s="789"/>
      <c r="C116" s="790"/>
      <c r="D116" s="790"/>
    </row>
    <row r="117" spans="2:4" customFormat="1" ht="3.75" customHeight="1" x14ac:dyDescent="0.2"/>
    <row r="118" spans="2:4" s="83" customFormat="1" ht="15" customHeight="1" x14ac:dyDescent="0.2">
      <c r="B118" s="444" t="str">
        <f>Sprachen!H583</f>
        <v>Misura 25, Formulario F2:</v>
      </c>
      <c r="C118" s="663" t="str">
        <f>IF(massnahme25="",Sprachen!H615,massnahme25)</f>
        <v>La misura 25 non è stata inserita</v>
      </c>
      <c r="D118" s="481" t="str">
        <f>Sprachen!H695</f>
        <v>ritorna al «Formular F2», misura 25</v>
      </c>
    </row>
    <row r="119" spans="2:4" s="83" customFormat="1" ht="15" customHeight="1" x14ac:dyDescent="0.2">
      <c r="B119" s="482" t="str">
        <f>Sprachen!H584</f>
        <v>Descrizione dettagliata della misura:</v>
      </c>
      <c r="C119" s="482" t="str">
        <f>Sprachen!H643</f>
        <v>Descrizione del risparmio calcolato:</v>
      </c>
      <c r="D119" s="482" t="str">
        <f>Sprachen!H696</f>
        <v>Descrizione dei costi calcolati (totale e QE):</v>
      </c>
    </row>
    <row r="120" spans="2:4" ht="75" customHeight="1" x14ac:dyDescent="0.2">
      <c r="B120" s="789"/>
      <c r="C120" s="790"/>
      <c r="D120" s="790"/>
    </row>
    <row r="121" spans="2:4" customFormat="1" ht="3.75" customHeight="1" x14ac:dyDescent="0.2"/>
    <row r="122" spans="2:4" s="83" customFormat="1" ht="15" customHeight="1" x14ac:dyDescent="0.2">
      <c r="B122" s="444" t="str">
        <f>Sprachen!H585</f>
        <v>Misura 26, Formulario F2:</v>
      </c>
      <c r="C122" s="663" t="str">
        <f>IF(massnahme26="",Sprachen!H616,massnahme26)</f>
        <v>La misura 26 non è stata inserita</v>
      </c>
      <c r="D122" s="481" t="str">
        <f>Sprachen!H697</f>
        <v>ritorna al «Formular F2», misura 26</v>
      </c>
    </row>
    <row r="123" spans="2:4" s="83" customFormat="1" ht="15" customHeight="1" x14ac:dyDescent="0.2">
      <c r="B123" s="482" t="str">
        <f>Sprachen!H586</f>
        <v>Descrizione dettagliata della misura:</v>
      </c>
      <c r="C123" s="482" t="str">
        <f>Sprachen!H644</f>
        <v>Descrizione del risparmio calcolato:</v>
      </c>
      <c r="D123" s="482" t="str">
        <f>Sprachen!H698</f>
        <v>Descrizione dei costi calcolati (totale e QE):</v>
      </c>
    </row>
    <row r="124" spans="2:4" ht="75" customHeight="1" x14ac:dyDescent="0.2">
      <c r="B124" s="789"/>
      <c r="C124" s="790"/>
      <c r="D124" s="790"/>
    </row>
    <row r="125" spans="2:4" customFormat="1" ht="3.75" customHeight="1" x14ac:dyDescent="0.2"/>
    <row r="126" spans="2:4" s="83" customFormat="1" ht="15" customHeight="1" x14ac:dyDescent="0.2">
      <c r="B126" s="444" t="str">
        <f>Sprachen!H587</f>
        <v>Misura 27, Formulario F2:</v>
      </c>
      <c r="C126" s="663" t="str">
        <f>IF(massnahme27="",Sprachen!H617,massnahme27)</f>
        <v>La misura 27 non è stata inserita</v>
      </c>
      <c r="D126" s="481" t="str">
        <f>Sprachen!H699</f>
        <v>ritorna al «Formular F2», misura 27</v>
      </c>
    </row>
    <row r="127" spans="2:4" s="83" customFormat="1" ht="15" customHeight="1" x14ac:dyDescent="0.2">
      <c r="B127" s="482" t="str">
        <f>Sprachen!H588</f>
        <v>Descrizione dettagliata della misura:</v>
      </c>
      <c r="C127" s="482" t="str">
        <f>Sprachen!H645</f>
        <v>Descrizione del risparmio calcolato:</v>
      </c>
      <c r="D127" s="482" t="str">
        <f>Sprachen!H700</f>
        <v>Descrizione dei costi calcolati (totale e QE):</v>
      </c>
    </row>
    <row r="128" spans="2:4" ht="75" customHeight="1" x14ac:dyDescent="0.2">
      <c r="B128" s="789"/>
      <c r="C128" s="790"/>
      <c r="D128" s="790"/>
    </row>
    <row r="129" spans="2:4" customFormat="1" ht="3.75" customHeight="1" x14ac:dyDescent="0.2"/>
    <row r="130" spans="2:4" s="83" customFormat="1" ht="15" customHeight="1" x14ac:dyDescent="0.2">
      <c r="B130" s="444" t="str">
        <f>Sprachen!H589</f>
        <v>Misura 28, Formulario F2:</v>
      </c>
      <c r="C130" s="663" t="str">
        <f>IF(massnahme28="",Sprachen!H618,massnahme28)</f>
        <v>La misura 28 non è stata inserita</v>
      </c>
      <c r="D130" s="481" t="str">
        <f>Sprachen!H701</f>
        <v>ritorna al «Formular F2», misura 28</v>
      </c>
    </row>
    <row r="131" spans="2:4" s="83" customFormat="1" ht="15" customHeight="1" x14ac:dyDescent="0.2">
      <c r="B131" s="482" t="str">
        <f>Sprachen!H590</f>
        <v>Descrizione dettagliata della misura:</v>
      </c>
      <c r="C131" s="482" t="str">
        <f>Sprachen!H646</f>
        <v>Descrizione del risparmio calcolato:</v>
      </c>
      <c r="D131" s="482" t="str">
        <f>Sprachen!H702</f>
        <v>Descrizione dei costi calcolati (totale e QE):</v>
      </c>
    </row>
    <row r="132" spans="2:4" ht="75" customHeight="1" x14ac:dyDescent="0.2">
      <c r="B132" s="789"/>
      <c r="C132" s="790"/>
      <c r="D132" s="790"/>
    </row>
  </sheetData>
  <sheetProtection algorithmName="SHA-512" hashValue="a+4ZzVqdD6qsZHW9LLqbddiRPwanh8gb/8tMuwhUJO63VSyCuU4JRRLsSv0AsmbTCI1m8/kLWSHN4+U7ZPXnbQ==" saltValue="jPTrPpGKeqFU0B/x9J6NBw==" spinCount="100000" sheet="1" formatRows="0"/>
  <mergeCells count="2">
    <mergeCell ref="B95:D95"/>
    <mergeCell ref="B5:D5"/>
  </mergeCells>
  <conditionalFormatting sqref="B14:D14">
    <cfRule type="expression" dxfId="58" priority="28">
      <formula>massnahme1=""</formula>
    </cfRule>
    <cfRule type="expression" dxfId="57" priority="56">
      <formula>massnahme1&lt;&gt;""</formula>
    </cfRule>
  </conditionalFormatting>
  <conditionalFormatting sqref="B18:D18">
    <cfRule type="expression" dxfId="56" priority="57">
      <formula>massnahme2&lt;&gt;""</formula>
    </cfRule>
    <cfRule type="expression" dxfId="55" priority="27">
      <formula>massnahme2=""</formula>
    </cfRule>
  </conditionalFormatting>
  <conditionalFormatting sqref="B22:D22">
    <cfRule type="expression" dxfId="54" priority="26">
      <formula>massnahme3=""</formula>
    </cfRule>
    <cfRule type="expression" dxfId="53" priority="54">
      <formula>massnahme3&lt;&gt;""</formula>
    </cfRule>
  </conditionalFormatting>
  <conditionalFormatting sqref="B26:D26">
    <cfRule type="expression" dxfId="52" priority="25">
      <formula>massnahme4=""</formula>
    </cfRule>
    <cfRule type="expression" dxfId="51" priority="53">
      <formula>massnahme4&lt;&gt;""</formula>
    </cfRule>
  </conditionalFormatting>
  <conditionalFormatting sqref="B30:D30">
    <cfRule type="expression" dxfId="50" priority="24">
      <formula>massnahme5=""</formula>
    </cfRule>
    <cfRule type="expression" dxfId="49" priority="52">
      <formula>massnahme5&lt;&gt;""</formula>
    </cfRule>
  </conditionalFormatting>
  <conditionalFormatting sqref="B34:D34">
    <cfRule type="expression" dxfId="48" priority="23">
      <formula>massnahme6=""</formula>
    </cfRule>
    <cfRule type="expression" dxfId="47" priority="51">
      <formula>massnahme6&lt;&gt;""</formula>
    </cfRule>
  </conditionalFormatting>
  <conditionalFormatting sqref="B38:D38">
    <cfRule type="expression" dxfId="46" priority="22">
      <formula>massnahme7=""</formula>
    </cfRule>
    <cfRule type="expression" dxfId="45" priority="50">
      <formula>massnahme7&lt;&gt;""</formula>
    </cfRule>
  </conditionalFormatting>
  <conditionalFormatting sqref="B42:D42">
    <cfRule type="expression" dxfId="44" priority="21">
      <formula>massnahme8=""</formula>
    </cfRule>
    <cfRule type="expression" dxfId="43" priority="49">
      <formula>massnahme8&lt;&gt;""</formula>
    </cfRule>
  </conditionalFormatting>
  <conditionalFormatting sqref="B46:D46">
    <cfRule type="expression" dxfId="42" priority="20">
      <formula>massnahme9=""</formula>
    </cfRule>
    <cfRule type="expression" dxfId="41" priority="48">
      <formula>massnahme9&lt;&gt;""</formula>
    </cfRule>
  </conditionalFormatting>
  <conditionalFormatting sqref="B50:D50">
    <cfRule type="expression" dxfId="40" priority="47">
      <formula>massnahme10&lt;&gt;""</formula>
    </cfRule>
    <cfRule type="expression" dxfId="39" priority="19">
      <formula>massnahme10=""</formula>
    </cfRule>
  </conditionalFormatting>
  <conditionalFormatting sqref="B54:D54">
    <cfRule type="expression" dxfId="38" priority="46">
      <formula>massnahme11&lt;&gt;""</formula>
    </cfRule>
    <cfRule type="expression" dxfId="37" priority="18">
      <formula>massnahme11=""</formula>
    </cfRule>
  </conditionalFormatting>
  <conditionalFormatting sqref="B58:D58">
    <cfRule type="expression" dxfId="36" priority="45">
      <formula>massnahme12&lt;&gt;""</formula>
    </cfRule>
    <cfRule type="expression" dxfId="35" priority="17">
      <formula>massnahme12=""</formula>
    </cfRule>
  </conditionalFormatting>
  <conditionalFormatting sqref="B62:D62">
    <cfRule type="expression" dxfId="34" priority="44">
      <formula>massnahme13&lt;&gt;""</formula>
    </cfRule>
    <cfRule type="expression" dxfId="33" priority="16">
      <formula>massnahme13=""</formula>
    </cfRule>
  </conditionalFormatting>
  <conditionalFormatting sqref="B66:D66">
    <cfRule type="expression" dxfId="32" priority="15">
      <formula>massnahme14=""</formula>
    </cfRule>
    <cfRule type="expression" dxfId="31" priority="43">
      <formula>massnahme14&lt;&gt;""</formula>
    </cfRule>
  </conditionalFormatting>
  <conditionalFormatting sqref="B70:D70">
    <cfRule type="expression" dxfId="30" priority="14">
      <formula>massnahme15=""</formula>
    </cfRule>
    <cfRule type="expression" dxfId="29" priority="42">
      <formula>massnahme15&lt;&gt;""</formula>
    </cfRule>
  </conditionalFormatting>
  <conditionalFormatting sqref="B74:D74">
    <cfRule type="expression" dxfId="28" priority="41">
      <formula>massnahme16&lt;&gt;""</formula>
    </cfRule>
    <cfRule type="expression" dxfId="27" priority="13">
      <formula>massnahme16=""</formula>
    </cfRule>
  </conditionalFormatting>
  <conditionalFormatting sqref="B78:D78">
    <cfRule type="expression" dxfId="26" priority="40">
      <formula>massnahme17&lt;&gt;""</formula>
    </cfRule>
    <cfRule type="expression" dxfId="25" priority="12">
      <formula>massnahme17=""</formula>
    </cfRule>
  </conditionalFormatting>
  <conditionalFormatting sqref="B82:D82">
    <cfRule type="expression" dxfId="24" priority="39">
      <formula>massnahme18&lt;&gt;""</formula>
    </cfRule>
    <cfRule type="expression" dxfId="23" priority="11">
      <formula>massnahme18=""</formula>
    </cfRule>
  </conditionalFormatting>
  <conditionalFormatting sqref="B86:D86">
    <cfRule type="expression" dxfId="22" priority="38">
      <formula>massnahme19&lt;&gt;""</formula>
    </cfRule>
    <cfRule type="expression" dxfId="21" priority="10">
      <formula>massnahme19=""</formula>
    </cfRule>
  </conditionalFormatting>
  <conditionalFormatting sqref="B90:D90">
    <cfRule type="expression" dxfId="20" priority="37">
      <formula>massnahme20&lt;&gt;""</formula>
    </cfRule>
    <cfRule type="expression" dxfId="19" priority="9">
      <formula>massnahme20=""</formula>
    </cfRule>
  </conditionalFormatting>
  <conditionalFormatting sqref="B104:D104">
    <cfRule type="expression" dxfId="18" priority="36">
      <formula>massnahme21&lt;&gt;""</formula>
    </cfRule>
    <cfRule type="expression" dxfId="17" priority="8">
      <formula>massnahme21=""</formula>
    </cfRule>
  </conditionalFormatting>
  <conditionalFormatting sqref="B108:D108">
    <cfRule type="expression" dxfId="16" priority="35">
      <formula>massnahme22&lt;&gt;""</formula>
    </cfRule>
    <cfRule type="expression" dxfId="15" priority="7">
      <formula>massnahme22=""</formula>
    </cfRule>
  </conditionalFormatting>
  <conditionalFormatting sqref="B112:D112">
    <cfRule type="expression" dxfId="14" priority="34">
      <formula>massnahme23&lt;&gt;""</formula>
    </cfRule>
    <cfRule type="expression" dxfId="13" priority="6">
      <formula>massnahme23=""</formula>
    </cfRule>
  </conditionalFormatting>
  <conditionalFormatting sqref="B116:D116">
    <cfRule type="expression" dxfId="12" priority="33">
      <formula>massnahme24&lt;&gt;""</formula>
    </cfRule>
    <cfRule type="expression" dxfId="11" priority="5">
      <formula>massnahme24=""</formula>
    </cfRule>
  </conditionalFormatting>
  <conditionalFormatting sqref="B120:D120">
    <cfRule type="expression" dxfId="10" priority="32">
      <formula>massnahme25&lt;&gt;""</formula>
    </cfRule>
    <cfRule type="expression" dxfId="9" priority="4">
      <formula>massnahme25=""</formula>
    </cfRule>
  </conditionalFormatting>
  <conditionalFormatting sqref="B124:D124">
    <cfRule type="expression" dxfId="8" priority="31">
      <formula>massnahme26&lt;&gt;""</formula>
    </cfRule>
    <cfRule type="expression" dxfId="7" priority="3">
      <formula>massnahme26=""</formula>
    </cfRule>
  </conditionalFormatting>
  <conditionalFormatting sqref="B128:D128">
    <cfRule type="expression" dxfId="6" priority="2">
      <formula>massnahme27=""</formula>
    </cfRule>
    <cfRule type="expression" dxfId="5" priority="30">
      <formula>massnahme27&lt;&gt;""</formula>
    </cfRule>
  </conditionalFormatting>
  <conditionalFormatting sqref="B132:D132">
    <cfRule type="expression" dxfId="4" priority="29">
      <formula>massnahme28&lt;&gt;""</formula>
    </cfRule>
    <cfRule type="expression" dxfId="3" priority="1">
      <formula>massnahme28=""</formula>
    </cfRule>
  </conditionalFormatting>
  <hyperlinks>
    <hyperlink ref="D12" location="massnahme1" display="massnahme1" xr:uid="{00000000-0004-0000-0C00-000000000000}"/>
    <hyperlink ref="D16" location="massnahme2" display="massnahme2" xr:uid="{00000000-0004-0000-0C00-000001000000}"/>
    <hyperlink ref="D24" location="massnahme4" display="massnahme4" xr:uid="{00000000-0004-0000-0C00-000002000000}"/>
    <hyperlink ref="D28" location="massnahme5" display="massnahme5" xr:uid="{00000000-0004-0000-0C00-000003000000}"/>
    <hyperlink ref="D32" location="massnahme6" display="zurück zu Formular E, Massnahme 6" xr:uid="{00000000-0004-0000-0C00-000004000000}"/>
    <hyperlink ref="D36" location="massnahme7" display="zurück zu Formular E, Massnahme 7" xr:uid="{00000000-0004-0000-0C00-000005000000}"/>
    <hyperlink ref="D40" location="massnahme8" display="zurück zu Formular E, Massnahme 8" xr:uid="{00000000-0004-0000-0C00-000006000000}"/>
    <hyperlink ref="D44" location="massnahme9" display="zurück zu Formular E, Massnahme 9" xr:uid="{00000000-0004-0000-0C00-000007000000}"/>
    <hyperlink ref="D48" location="massnahme10" display="zurück zu Formular E, Massnahme 10" xr:uid="{00000000-0004-0000-0C00-000008000000}"/>
    <hyperlink ref="D52" location="massnahme11" display="zurück zu Formular E, Massnahme 11" xr:uid="{00000000-0004-0000-0C00-000009000000}"/>
    <hyperlink ref="D56" location="massnahme12" display="zurück zu Formular E, Massnahme 12" xr:uid="{00000000-0004-0000-0C00-00000A000000}"/>
    <hyperlink ref="D60" location="massnahme13" display="zurück zu Formular E, Massnahme 13" xr:uid="{00000000-0004-0000-0C00-00000B000000}"/>
    <hyperlink ref="D64" location="massnahme14" display="zurück zu Formular E, Massnahme 14" xr:uid="{00000000-0004-0000-0C00-00000C000000}"/>
    <hyperlink ref="D68" location="massnahme15" display="zurück zu Formular E, Massnahme 15" xr:uid="{00000000-0004-0000-0C00-00000D000000}"/>
    <hyperlink ref="D72" location="massnahme16" display="zurück zu Formular E, Massnahme 16" xr:uid="{00000000-0004-0000-0C00-00000E000000}"/>
    <hyperlink ref="D76" location="massnahme17" display="zurück zu Formular E, Massnahme 17" xr:uid="{00000000-0004-0000-0C00-00000F000000}"/>
    <hyperlink ref="D80" location="massnahme18" display="zurück zu Formular E, Massnahme 18" xr:uid="{00000000-0004-0000-0C00-000010000000}"/>
    <hyperlink ref="D84" location="massnahme19" display="zurück zu Formular E, Massnahme 19" xr:uid="{00000000-0004-0000-0C00-000011000000}"/>
    <hyperlink ref="D88" location="massnahme20" display="zurück zu Formular E, Massnahme 20" xr:uid="{00000000-0004-0000-0C00-000012000000}"/>
    <hyperlink ref="D102" location="massnahme21" display="zurück zu Formular F2, Massnahme 21" xr:uid="{00000000-0004-0000-0C00-000013000000}"/>
    <hyperlink ref="D106" location="massnahme22" display="zurück zu Formular F2, Massnahme 22" xr:uid="{00000000-0004-0000-0C00-000014000000}"/>
    <hyperlink ref="D110" location="massnahme23" display="zurück zu Formular F2, Massnahme 23" xr:uid="{00000000-0004-0000-0C00-000015000000}"/>
    <hyperlink ref="D114" location="massnahme24" display="zurück zu Formular F2, Massnahme 24" xr:uid="{00000000-0004-0000-0C00-000016000000}"/>
    <hyperlink ref="D118" location="massnahme25" display="zurück zu Formular F2, Massnahme 25" xr:uid="{00000000-0004-0000-0C00-000017000000}"/>
    <hyperlink ref="D122" location="massnahme26" display="zurück zu Formular F2, Massnahme 26" xr:uid="{00000000-0004-0000-0C00-000018000000}"/>
    <hyperlink ref="D126" location="massnahme27" display="zurück zu Formular F2, Massnahme 27" xr:uid="{00000000-0004-0000-0C00-000019000000}"/>
    <hyperlink ref="D130" location="massnahme28" display="zurück zu Formular F2, Massnahme 28" xr:uid="{00000000-0004-0000-0C00-00001A000000}"/>
    <hyperlink ref="D20" location="massnahme3" display="massnahme3" xr:uid="{00000000-0004-0000-0C00-00001B000000}"/>
  </hyperlinks>
  <printOptions horizontalCentered="1"/>
  <pageMargins left="0.47244094488188981" right="0.47244094488188981" top="0.39370078740157483" bottom="0.39370078740157483" header="0.51181102362204722" footer="0.27559055118110237"/>
  <pageSetup paperSize="9" fitToHeight="0" orientation="landscape" horizontalDpi="300" verticalDpi="300" r:id="rId1"/>
  <headerFooter>
    <oddFooter>&amp;L&amp;8Analisi del consumo energetico ACE&amp;C&amp;8Tool ACE v1.11_i&amp;R&amp;8Conferenza dei servizi cantonali dell’energia (EnFK)</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Report">
    <tabColor rgb="FFCCFFFF"/>
    <pageSetUpPr fitToPage="1"/>
  </sheetPr>
  <dimension ref="B2:T112"/>
  <sheetViews>
    <sheetView showGridLines="0" showRowColHeaders="0" showRuler="0" zoomScaleNormal="100" zoomScaleSheetLayoutView="100" zoomScalePageLayoutView="130" workbookViewId="0">
      <selection activeCell="B2" sqref="B2"/>
    </sheetView>
  </sheetViews>
  <sheetFormatPr baseColWidth="10" defaultColWidth="11.42578125" defaultRowHeight="15" customHeight="1" x14ac:dyDescent="0.2"/>
  <cols>
    <col min="1" max="1" width="5.7109375" style="9" customWidth="1"/>
    <col min="2" max="2" width="32.28515625" style="9" customWidth="1"/>
    <col min="3" max="3" width="4.7109375" style="316" hidden="1" customWidth="1"/>
    <col min="4" max="5" width="10.42578125" style="316" hidden="1" customWidth="1"/>
    <col min="6" max="6" width="4.7109375" style="316" hidden="1" customWidth="1"/>
    <col min="7" max="8" width="11.85546875" style="316" hidden="1" customWidth="1"/>
    <col min="9" max="12" width="10.42578125" style="316" hidden="1" customWidth="1"/>
    <col min="13" max="13" width="11.5703125" style="9" customWidth="1"/>
    <col min="14" max="16" width="12.85546875" style="9" customWidth="1"/>
    <col min="17" max="17" width="11.85546875" style="316" hidden="1" customWidth="1"/>
    <col min="18" max="18" width="4.7109375" style="282" hidden="1" customWidth="1"/>
    <col min="19" max="20" width="12.85546875" style="9" customWidth="1"/>
    <col min="21" max="21" width="11.42578125" style="9" customWidth="1"/>
    <col min="22" max="16384" width="11.42578125" style="9"/>
  </cols>
  <sheetData>
    <row r="2" spans="2:20" ht="15" customHeight="1" x14ac:dyDescent="0.2">
      <c r="B2" s="48" t="str">
        <f>Sprachen!H704</f>
        <v>Rapporto</v>
      </c>
      <c r="C2" s="314" t="s">
        <v>317</v>
      </c>
      <c r="D2" s="314" t="s">
        <v>317</v>
      </c>
      <c r="E2" s="314" t="s">
        <v>317</v>
      </c>
      <c r="F2" s="314" t="s">
        <v>317</v>
      </c>
      <c r="G2" s="314" t="s">
        <v>317</v>
      </c>
      <c r="H2" s="314" t="s">
        <v>317</v>
      </c>
      <c r="I2" s="314" t="s">
        <v>317</v>
      </c>
      <c r="J2" s="314" t="s">
        <v>317</v>
      </c>
      <c r="K2" s="314" t="s">
        <v>317</v>
      </c>
      <c r="L2" s="314" t="s">
        <v>317</v>
      </c>
      <c r="Q2" s="314" t="s">
        <v>317</v>
      </c>
      <c r="R2" s="314" t="s">
        <v>317</v>
      </c>
      <c r="T2" s="18"/>
    </row>
    <row r="3" spans="2:20" ht="15" customHeight="1" x14ac:dyDescent="0.2">
      <c r="B3" s="3" t="str">
        <f>Sprachen!H705</f>
        <v>Panoramica sull’analisi del consumo energetico 1 / 2</v>
      </c>
      <c r="C3" s="314" t="s">
        <v>318</v>
      </c>
      <c r="D3" s="314" t="s">
        <v>318</v>
      </c>
      <c r="E3" s="314" t="s">
        <v>318</v>
      </c>
      <c r="F3" s="314" t="s">
        <v>318</v>
      </c>
      <c r="G3" s="314" t="s">
        <v>318</v>
      </c>
      <c r="H3" s="314" t="s">
        <v>318</v>
      </c>
      <c r="I3" s="314" t="s">
        <v>318</v>
      </c>
      <c r="J3" s="314" t="s">
        <v>318</v>
      </c>
      <c r="K3" s="314" t="s">
        <v>318</v>
      </c>
      <c r="L3" s="314" t="s">
        <v>318</v>
      </c>
      <c r="Q3" s="314" t="s">
        <v>318</v>
      </c>
      <c r="R3" s="314" t="s">
        <v>318</v>
      </c>
      <c r="T3" s="18"/>
    </row>
    <row r="4" spans="2:20" ht="6" customHeight="1" x14ac:dyDescent="0.2">
      <c r="B4" s="10"/>
      <c r="C4" s="315"/>
      <c r="D4" s="315"/>
      <c r="E4" s="315"/>
      <c r="F4" s="315"/>
      <c r="G4" s="315"/>
      <c r="H4" s="315"/>
      <c r="I4" s="315"/>
      <c r="J4" s="315"/>
      <c r="K4" s="315"/>
      <c r="L4" s="315"/>
      <c r="M4" s="10"/>
      <c r="N4" s="10"/>
      <c r="O4" s="10"/>
      <c r="P4" s="10"/>
      <c r="Q4" s="315"/>
      <c r="R4" s="317"/>
      <c r="S4" s="10"/>
      <c r="T4" s="10"/>
    </row>
    <row r="5" spans="2:20" ht="7.5" customHeight="1" x14ac:dyDescent="0.2">
      <c r="C5" s="321"/>
      <c r="D5" s="315"/>
      <c r="E5" s="315"/>
      <c r="F5" s="315"/>
      <c r="G5" s="315"/>
      <c r="H5" s="315"/>
      <c r="I5" s="315"/>
      <c r="J5" s="315"/>
      <c r="K5" s="315"/>
      <c r="L5" s="315"/>
      <c r="Q5" s="315"/>
      <c r="R5" s="317"/>
    </row>
    <row r="6" spans="2:20" ht="15" customHeight="1" x14ac:dyDescent="0.2">
      <c r="B6" s="3" t="str">
        <f>Sprachen!H706</f>
        <v>Analisi del consumo energetico dello stabilimento:</v>
      </c>
      <c r="C6" s="315"/>
      <c r="D6" s="315"/>
      <c r="E6" s="315"/>
      <c r="F6" s="315"/>
      <c r="G6" s="315"/>
      <c r="H6" s="315"/>
      <c r="I6" s="315"/>
      <c r="J6" s="315"/>
      <c r="K6" s="315"/>
      <c r="L6" s="315"/>
      <c r="O6" s="48" t="str">
        <f>IF(Frontespizio!$G$13="","",Frontespizio!$G$13)</f>
        <v/>
      </c>
      <c r="Q6" s="315"/>
      <c r="R6" s="317"/>
    </row>
    <row r="7" spans="2:20" ht="15" customHeight="1" x14ac:dyDescent="0.2">
      <c r="B7" s="9" t="str">
        <f>Sprachen!H707</f>
        <v>Azienda:</v>
      </c>
      <c r="C7" s="315"/>
      <c r="D7" s="315"/>
      <c r="E7" s="315"/>
      <c r="F7" s="315"/>
      <c r="G7" s="315"/>
      <c r="H7" s="315"/>
      <c r="I7" s="315"/>
      <c r="J7" s="315"/>
      <c r="K7" s="315"/>
      <c r="L7" s="315"/>
      <c r="O7" s="47" t="str">
        <f>IF(Frontespizio!G6="","",Frontespizio!G6)</f>
        <v/>
      </c>
      <c r="Q7" s="315"/>
      <c r="R7" s="317"/>
    </row>
    <row r="8" spans="2:20" ht="15" customHeight="1" x14ac:dyDescent="0.2">
      <c r="C8" s="315"/>
      <c r="D8" s="315"/>
      <c r="E8" s="315"/>
      <c r="F8" s="315"/>
      <c r="G8" s="315"/>
      <c r="H8" s="315"/>
      <c r="I8" s="315"/>
      <c r="J8" s="315"/>
      <c r="K8" s="315"/>
      <c r="L8" s="315"/>
      <c r="O8" s="47" t="str">
        <f>IF(Frontespizio!G7="","",Frontespizio!G7)</f>
        <v/>
      </c>
      <c r="Q8" s="315"/>
      <c r="R8" s="317"/>
    </row>
    <row r="9" spans="2:20" ht="15" customHeight="1" x14ac:dyDescent="0.2">
      <c r="B9" s="9" t="str">
        <f>Sprachen!H708</f>
        <v>Data del rapporto:</v>
      </c>
      <c r="C9" s="315"/>
      <c r="D9" s="315"/>
      <c r="E9" s="315"/>
      <c r="F9" s="315"/>
      <c r="G9" s="315"/>
      <c r="H9" s="315"/>
      <c r="I9" s="315"/>
      <c r="J9" s="315"/>
      <c r="K9" s="315"/>
      <c r="L9" s="315"/>
      <c r="O9" s="47" t="str">
        <f>IF(Frontespizio!$G$26="","",Frontespizio!$G$26)</f>
        <v/>
      </c>
      <c r="Q9" s="315"/>
      <c r="R9" s="317"/>
    </row>
    <row r="10" spans="2:20" ht="7.5" customHeight="1" x14ac:dyDescent="0.2">
      <c r="B10" s="96"/>
      <c r="C10" s="539"/>
      <c r="D10" s="539"/>
      <c r="E10" s="539"/>
      <c r="F10" s="539"/>
      <c r="G10" s="539"/>
      <c r="H10" s="539"/>
      <c r="I10" s="539"/>
      <c r="J10" s="539"/>
      <c r="K10" s="539"/>
      <c r="L10" s="539"/>
      <c r="M10" s="10"/>
      <c r="N10" s="10"/>
      <c r="O10" s="10"/>
      <c r="P10" s="10"/>
      <c r="Q10" s="539"/>
      <c r="R10" s="540"/>
      <c r="S10" s="10"/>
      <c r="T10" s="10"/>
    </row>
    <row r="11" spans="2:20" ht="7.5" customHeight="1" x14ac:dyDescent="0.2">
      <c r="B11" s="3"/>
      <c r="C11" s="315"/>
      <c r="D11" s="315"/>
      <c r="E11" s="315"/>
      <c r="F11" s="315"/>
      <c r="G11" s="315"/>
      <c r="H11" s="315"/>
      <c r="I11" s="315"/>
      <c r="J11" s="315"/>
      <c r="K11" s="315"/>
      <c r="L11" s="315"/>
      <c r="Q11" s="315"/>
      <c r="R11" s="317"/>
    </row>
    <row r="12" spans="2:20" ht="15" customHeight="1" x14ac:dyDescent="0.2">
      <c r="B12" s="3" t="str">
        <f>Sprachen!H709</f>
        <v>Prelievo di energia degli ultimi cinque anni</v>
      </c>
      <c r="C12" s="315"/>
      <c r="D12" s="315"/>
      <c r="E12" s="315"/>
      <c r="F12" s="315"/>
      <c r="G12" s="315"/>
      <c r="H12" s="315"/>
      <c r="I12" s="315"/>
      <c r="J12" s="315"/>
      <c r="K12" s="315"/>
      <c r="L12" s="315"/>
      <c r="Q12" s="315"/>
      <c r="R12" s="317"/>
    </row>
    <row r="13" spans="2:20" ht="6" customHeight="1" x14ac:dyDescent="0.2">
      <c r="B13" s="3"/>
      <c r="C13" s="315"/>
      <c r="D13" s="315"/>
      <c r="E13" s="315"/>
      <c r="F13" s="315"/>
      <c r="G13" s="315"/>
      <c r="H13" s="315"/>
      <c r="I13" s="315"/>
      <c r="J13" s="315"/>
      <c r="K13" s="315"/>
      <c r="L13" s="315"/>
      <c r="Q13" s="315"/>
      <c r="R13" s="317"/>
    </row>
    <row r="14" spans="2:20" ht="15" customHeight="1" x14ac:dyDescent="0.2">
      <c r="B14" s="300" t="str">
        <f>Sprachen!H710</f>
        <v>Prelievo di energia assoluto</v>
      </c>
      <c r="C14" s="315"/>
      <c r="D14" s="315"/>
      <c r="E14" s="315"/>
      <c r="F14" s="315"/>
      <c r="G14" s="315"/>
      <c r="H14" s="315"/>
      <c r="I14" s="315"/>
      <c r="J14" s="315"/>
      <c r="K14" s="315"/>
      <c r="L14" s="315"/>
      <c r="M14" s="301"/>
      <c r="N14" s="302">
        <f ca="1">IF(akt_Jahr="","Jahr?",T14-4)</f>
        <v>2018</v>
      </c>
      <c r="O14" s="302">
        <f ca="1">IF(akt_Jahr="","Jahr?",T14-3)</f>
        <v>2019</v>
      </c>
      <c r="P14" s="302">
        <f ca="1">IF(akt_Jahr="","Jahr?",T14-2)</f>
        <v>2020</v>
      </c>
      <c r="Q14" s="315"/>
      <c r="R14" s="317"/>
      <c r="S14" s="302">
        <f ca="1">IF(akt_Jahr="","Jahr?",T14-1)</f>
        <v>2021</v>
      </c>
      <c r="T14" s="303">
        <f ca="1">IF(akt_Jahr="","Jahr?",akt_Jahr)</f>
        <v>2022</v>
      </c>
    </row>
    <row r="15" spans="2:20" ht="15" customHeight="1" x14ac:dyDescent="0.2">
      <c r="B15" s="274" t="str">
        <f>Sprachen!H711</f>
        <v>Energia termica</v>
      </c>
      <c r="C15" s="315"/>
      <c r="D15" s="315"/>
      <c r="E15" s="315"/>
      <c r="F15" s="315"/>
      <c r="G15" s="315"/>
      <c r="H15" s="315"/>
      <c r="I15" s="315"/>
      <c r="J15" s="315"/>
      <c r="K15" s="315"/>
      <c r="L15" s="315"/>
      <c r="M15" s="275" t="s">
        <v>99</v>
      </c>
      <c r="N15" s="258">
        <f>'Formulario C'!F18</f>
        <v>0</v>
      </c>
      <c r="O15" s="258">
        <f>'Formulario C'!G18</f>
        <v>0</v>
      </c>
      <c r="P15" s="258">
        <f>'Formulario C'!H18</f>
        <v>0</v>
      </c>
      <c r="Q15" s="315"/>
      <c r="R15" s="317"/>
      <c r="S15" s="258">
        <f>'Formulario C'!I18</f>
        <v>0</v>
      </c>
      <c r="T15" s="259">
        <f>'Formulario C'!J18</f>
        <v>0</v>
      </c>
    </row>
    <row r="16" spans="2:20" ht="15" customHeight="1" x14ac:dyDescent="0.2">
      <c r="B16" s="249" t="str">
        <f>Sprachen!H712</f>
        <v>Energia elettrica</v>
      </c>
      <c r="C16" s="315"/>
      <c r="D16" s="315"/>
      <c r="E16" s="315"/>
      <c r="F16" s="315"/>
      <c r="G16" s="315"/>
      <c r="H16" s="315"/>
      <c r="I16" s="315"/>
      <c r="J16" s="315"/>
      <c r="K16" s="315"/>
      <c r="L16" s="315"/>
      <c r="M16" s="250" t="s">
        <v>99</v>
      </c>
      <c r="N16" s="269">
        <f>'Formulario C'!F21</f>
        <v>0</v>
      </c>
      <c r="O16" s="269">
        <f>'Formulario C'!G21</f>
        <v>0</v>
      </c>
      <c r="P16" s="269">
        <f>'Formulario C'!H21</f>
        <v>0</v>
      </c>
      <c r="Q16" s="315"/>
      <c r="R16" s="317"/>
      <c r="S16" s="269">
        <f>'Formulario C'!I21</f>
        <v>0</v>
      </c>
      <c r="T16" s="270">
        <f>'Formulario C'!J21</f>
        <v>0</v>
      </c>
    </row>
    <row r="17" spans="2:20" ht="15" customHeight="1" x14ac:dyDescent="0.2">
      <c r="B17" s="249" t="str">
        <f>Sprachen!H713</f>
        <v>Totale prelievo di energia</v>
      </c>
      <c r="C17" s="315"/>
      <c r="D17" s="315"/>
      <c r="E17" s="315"/>
      <c r="F17" s="315"/>
      <c r="G17" s="315"/>
      <c r="H17" s="315"/>
      <c r="I17" s="315"/>
      <c r="J17" s="315"/>
      <c r="K17" s="315"/>
      <c r="L17" s="315"/>
      <c r="M17" s="250" t="s">
        <v>99</v>
      </c>
      <c r="N17" s="269">
        <f>'Formulario C'!F24</f>
        <v>0</v>
      </c>
      <c r="O17" s="269">
        <f>'Formulario C'!G24</f>
        <v>0</v>
      </c>
      <c r="P17" s="269">
        <f>'Formulario C'!H24</f>
        <v>0</v>
      </c>
      <c r="Q17" s="315"/>
      <c r="R17" s="317"/>
      <c r="S17" s="269">
        <f>'Formulario C'!I24</f>
        <v>0</v>
      </c>
      <c r="T17" s="270">
        <f>'Formulario C'!J24</f>
        <v>0</v>
      </c>
    </row>
    <row r="18" spans="2:20" ht="15" customHeight="1" x14ac:dyDescent="0.2">
      <c r="B18" s="247" t="str">
        <f>Sprachen!H714</f>
        <v>Totale prelievo di energia ponderato ¹⁾</v>
      </c>
      <c r="C18" s="315"/>
      <c r="D18" s="315"/>
      <c r="E18" s="315"/>
      <c r="F18" s="315"/>
      <c r="G18" s="315"/>
      <c r="H18" s="315"/>
      <c r="I18" s="315"/>
      <c r="J18" s="315"/>
      <c r="K18" s="315"/>
      <c r="L18" s="315"/>
      <c r="M18" s="276" t="s">
        <v>99</v>
      </c>
      <c r="N18" s="262">
        <f>'Formulario C'!F25</f>
        <v>0</v>
      </c>
      <c r="O18" s="262">
        <f>'Formulario C'!G25</f>
        <v>0</v>
      </c>
      <c r="P18" s="262">
        <f>'Formulario C'!H25</f>
        <v>0</v>
      </c>
      <c r="Q18" s="315"/>
      <c r="R18" s="317"/>
      <c r="S18" s="262">
        <f>'Formulario C'!I25</f>
        <v>0</v>
      </c>
      <c r="T18" s="263">
        <f>'Formulario C'!J25</f>
        <v>0</v>
      </c>
    </row>
    <row r="19" spans="2:20" customFormat="1" ht="12.75" customHeight="1" x14ac:dyDescent="0.2">
      <c r="B19" s="281" t="str">
        <f>Sprachen!H715</f>
        <v>1) Fattori di ponderazione: elettricità: 2; olio combust. e gas naturale: 1; teleriscald./teleraffresc.: 0,6; legna e biomassa: 0,7; calore ambient. e prod. auton. elettr. rinnovabili: 0</v>
      </c>
      <c r="C19" s="315"/>
      <c r="D19" s="315"/>
      <c r="E19" s="315"/>
      <c r="F19" s="315"/>
      <c r="G19" s="315"/>
      <c r="H19" s="315"/>
      <c r="I19" s="315"/>
      <c r="J19" s="315"/>
      <c r="K19" s="315"/>
      <c r="L19" s="315"/>
      <c r="Q19" s="315"/>
      <c r="R19" s="315"/>
    </row>
    <row r="20" spans="2:20" ht="15" customHeight="1" x14ac:dyDescent="0.2">
      <c r="B20" s="304" t="str">
        <f>Sprachen!H716</f>
        <v>Prelievo di energia specifico ²⁾</v>
      </c>
      <c r="C20" s="315"/>
      <c r="D20" s="315"/>
      <c r="E20" s="315"/>
      <c r="F20" s="315"/>
      <c r="G20" s="315"/>
      <c r="H20" s="315"/>
      <c r="I20" s="315"/>
      <c r="J20" s="315"/>
      <c r="K20" s="315"/>
      <c r="L20" s="315"/>
      <c r="M20" s="305"/>
      <c r="N20" s="306">
        <f t="shared" ref="N20:S20" ca="1" si="0">N14</f>
        <v>2018</v>
      </c>
      <c r="O20" s="306">
        <f t="shared" ca="1" si="0"/>
        <v>2019</v>
      </c>
      <c r="P20" s="306">
        <f t="shared" ca="1" si="0"/>
        <v>2020</v>
      </c>
      <c r="Q20" s="315">
        <f t="shared" si="0"/>
        <v>0</v>
      </c>
      <c r="R20" s="317">
        <f t="shared" si="0"/>
        <v>0</v>
      </c>
      <c r="S20" s="306">
        <f t="shared" ca="1" si="0"/>
        <v>2021</v>
      </c>
      <c r="T20" s="307">
        <f ca="1">T14</f>
        <v>2022</v>
      </c>
    </row>
    <row r="21" spans="2:20" ht="15" customHeight="1" x14ac:dyDescent="0.2">
      <c r="B21" s="264" t="str">
        <f>IF('Formulario C'!B34:C34="","-",'Formulario C'!B34:C34)</f>
        <v>-</v>
      </c>
      <c r="C21" s="315"/>
      <c r="D21" s="315"/>
      <c r="E21" s="315"/>
      <c r="F21" s="315"/>
      <c r="G21" s="315"/>
      <c r="H21" s="315"/>
      <c r="I21" s="315"/>
      <c r="J21" s="315"/>
      <c r="K21" s="315"/>
      <c r="L21" s="315"/>
      <c r="M21" s="245" t="str">
        <f>IF('Formulario C'!E34="","-","["&amp;'Formulario C'!E34&amp;"]")</f>
        <v>-</v>
      </c>
      <c r="N21" s="258">
        <f>'Formulario C'!F34</f>
        <v>0</v>
      </c>
      <c r="O21" s="258">
        <f>'Formulario C'!G34</f>
        <v>0</v>
      </c>
      <c r="P21" s="258">
        <f>'Formulario C'!H34</f>
        <v>0</v>
      </c>
      <c r="Q21" s="315"/>
      <c r="R21" s="317"/>
      <c r="S21" s="258">
        <f>'Formulario C'!I34</f>
        <v>0</v>
      </c>
      <c r="T21" s="259">
        <f>'Formulario C'!J34</f>
        <v>0</v>
      </c>
    </row>
    <row r="22" spans="2:20" ht="15" customHeight="1" x14ac:dyDescent="0.2">
      <c r="B22" s="249" t="str">
        <f>Sprachen!H718</f>
        <v>En. termica specifica</v>
      </c>
      <c r="C22" s="315"/>
      <c r="D22" s="315"/>
      <c r="E22" s="315"/>
      <c r="F22" s="315"/>
      <c r="G22" s="315"/>
      <c r="H22" s="315"/>
      <c r="I22" s="315"/>
      <c r="J22" s="315"/>
      <c r="K22" s="315"/>
      <c r="L22" s="315"/>
      <c r="M22" s="248" t="str">
        <f>IF('Formulario C'!E34="","-","[kWh/"&amp;'Formulario C'!E34&amp;"/a]")</f>
        <v>-</v>
      </c>
      <c r="N22" s="253" t="str">
        <f>'Formulario C'!F40</f>
        <v>-</v>
      </c>
      <c r="O22" s="253" t="str">
        <f>'Formulario C'!G40</f>
        <v>-</v>
      </c>
      <c r="P22" s="253" t="str">
        <f>'Formulario C'!H40</f>
        <v>-</v>
      </c>
      <c r="Q22" s="315"/>
      <c r="R22" s="317"/>
      <c r="S22" s="253" t="str">
        <f>'Formulario C'!I40</f>
        <v>-</v>
      </c>
      <c r="T22" s="254" t="str">
        <f>'Formulario C'!J40</f>
        <v>-</v>
      </c>
    </row>
    <row r="23" spans="2:20" ht="15" customHeight="1" x14ac:dyDescent="0.2">
      <c r="B23" s="71" t="str">
        <f>Sprachen!H719</f>
        <v>En. elettrica specifica</v>
      </c>
      <c r="C23" s="315"/>
      <c r="D23" s="315"/>
      <c r="E23" s="315"/>
      <c r="F23" s="315"/>
      <c r="G23" s="315"/>
      <c r="H23" s="315"/>
      <c r="I23" s="315"/>
      <c r="J23" s="315"/>
      <c r="K23" s="315"/>
      <c r="L23" s="315"/>
      <c r="M23" s="243" t="str">
        <f>IF('Formulario C'!E34="","-","[kWh/"&amp;'Formulario C'!E34&amp;"/a]")</f>
        <v>-</v>
      </c>
      <c r="N23" s="255" t="str">
        <f>'Formulario C'!F41</f>
        <v>-</v>
      </c>
      <c r="O23" s="255" t="str">
        <f>'Formulario C'!G41</f>
        <v>-</v>
      </c>
      <c r="P23" s="255" t="str">
        <f>'Formulario C'!H41</f>
        <v>-</v>
      </c>
      <c r="Q23" s="315"/>
      <c r="R23" s="317"/>
      <c r="S23" s="255" t="str">
        <f>'Formulario C'!I41</f>
        <v>-</v>
      </c>
      <c r="T23" s="256" t="str">
        <f>'Formulario C'!J41</f>
        <v>-</v>
      </c>
    </row>
    <row r="24" spans="2:20" customFormat="1" ht="12.75" customHeight="1" x14ac:dyDescent="0.2">
      <c r="B24" s="280" t="str">
        <f>Sprachen!H720</f>
        <v xml:space="preserve"> 2) Prelievo di energia per parametro di riferimento (il prelievo di energia specifico è un indicatore dell’andamento dell’efficienza energetica dello stabilimento).</v>
      </c>
      <c r="C24" s="315"/>
      <c r="D24" s="315"/>
      <c r="E24" s="315"/>
      <c r="F24" s="315"/>
      <c r="G24" s="315"/>
      <c r="H24" s="315"/>
      <c r="I24" s="315"/>
      <c r="J24" s="315"/>
      <c r="K24" s="315"/>
      <c r="L24" s="315"/>
      <c r="Q24" s="315"/>
      <c r="R24" s="315"/>
    </row>
    <row r="25" spans="2:20" ht="15" customHeight="1" x14ac:dyDescent="0.2">
      <c r="B25" s="531" t="str">
        <f>Sprachen!H721</f>
        <v>Costi energetici ³⁾</v>
      </c>
      <c r="C25" s="532"/>
      <c r="D25" s="532"/>
      <c r="E25" s="532"/>
      <c r="F25" s="532"/>
      <c r="G25" s="532"/>
      <c r="H25" s="532"/>
      <c r="I25" s="532"/>
      <c r="J25" s="532"/>
      <c r="K25" s="532"/>
      <c r="L25" s="532"/>
      <c r="M25" s="533"/>
      <c r="N25" s="534">
        <f t="shared" ref="N25:S25" ca="1" si="1">N14</f>
        <v>2018</v>
      </c>
      <c r="O25" s="534">
        <f t="shared" ca="1" si="1"/>
        <v>2019</v>
      </c>
      <c r="P25" s="534">
        <f t="shared" ca="1" si="1"/>
        <v>2020</v>
      </c>
      <c r="Q25" s="532">
        <f t="shared" si="1"/>
        <v>0</v>
      </c>
      <c r="R25" s="535">
        <f t="shared" si="1"/>
        <v>0</v>
      </c>
      <c r="S25" s="534">
        <f t="shared" ca="1" si="1"/>
        <v>2021</v>
      </c>
      <c r="T25" s="536">
        <f ca="1">T14</f>
        <v>2022</v>
      </c>
    </row>
    <row r="26" spans="2:20" ht="15" customHeight="1" x14ac:dyDescent="0.2">
      <c r="B26" s="241" t="str">
        <f>Sprachen!H722</f>
        <v>Costi energia termica</v>
      </c>
      <c r="C26" s="315"/>
      <c r="D26" s="315"/>
      <c r="E26" s="315"/>
      <c r="F26" s="315"/>
      <c r="G26" s="315"/>
      <c r="H26" s="315"/>
      <c r="I26" s="315"/>
      <c r="J26" s="315"/>
      <c r="K26" s="315"/>
      <c r="L26" s="315"/>
      <c r="M26" s="244" t="s">
        <v>131</v>
      </c>
      <c r="N26" s="260">
        <f>'Formulario C'!F19</f>
        <v>0</v>
      </c>
      <c r="O26" s="260">
        <f>'Formulario C'!G19</f>
        <v>0</v>
      </c>
      <c r="P26" s="260">
        <f>'Formulario C'!H19</f>
        <v>0</v>
      </c>
      <c r="Q26" s="315"/>
      <c r="R26" s="317"/>
      <c r="S26" s="260">
        <f>'Formulario C'!I19</f>
        <v>0</v>
      </c>
      <c r="T26" s="261">
        <f>'Formulario C'!J19</f>
        <v>0</v>
      </c>
    </row>
    <row r="27" spans="2:20" ht="15" customHeight="1" x14ac:dyDescent="0.2">
      <c r="B27" s="249" t="str">
        <f>Sprachen!H723</f>
        <v>Costi energia elettrica</v>
      </c>
      <c r="C27" s="315"/>
      <c r="D27" s="315"/>
      <c r="E27" s="315"/>
      <c r="F27" s="315"/>
      <c r="G27" s="315"/>
      <c r="H27" s="315"/>
      <c r="I27" s="315"/>
      <c r="J27" s="315"/>
      <c r="K27" s="315"/>
      <c r="L27" s="315"/>
      <c r="M27" s="250" t="s">
        <v>131</v>
      </c>
      <c r="N27" s="269">
        <f>'Formulario C'!F22</f>
        <v>0</v>
      </c>
      <c r="O27" s="269">
        <f>'Formulario C'!G22</f>
        <v>0</v>
      </c>
      <c r="P27" s="269">
        <f>'Formulario C'!H22</f>
        <v>0</v>
      </c>
      <c r="Q27" s="315"/>
      <c r="R27" s="317"/>
      <c r="S27" s="269">
        <f>'Formulario C'!I22</f>
        <v>0</v>
      </c>
      <c r="T27" s="270">
        <f>'Formulario C'!J22</f>
        <v>0</v>
      </c>
    </row>
    <row r="28" spans="2:20" ht="15" customHeight="1" x14ac:dyDescent="0.2">
      <c r="B28" s="71" t="str">
        <f>Sprachen!H724</f>
        <v>Totale costi energetici</v>
      </c>
      <c r="C28" s="315"/>
      <c r="D28" s="315"/>
      <c r="E28" s="315"/>
      <c r="F28" s="315"/>
      <c r="G28" s="315"/>
      <c r="H28" s="315"/>
      <c r="I28" s="315"/>
      <c r="J28" s="315"/>
      <c r="K28" s="315"/>
      <c r="L28" s="315"/>
      <c r="M28" s="242" t="s">
        <v>131</v>
      </c>
      <c r="N28" s="271">
        <f>N26+N27</f>
        <v>0</v>
      </c>
      <c r="O28" s="271">
        <f>O26+O27</f>
        <v>0</v>
      </c>
      <c r="P28" s="271">
        <f>P26+P27</f>
        <v>0</v>
      </c>
      <c r="Q28" s="315"/>
      <c r="R28" s="317"/>
      <c r="S28" s="271">
        <f t="shared" ref="S28:T28" si="2">S26+S27</f>
        <v>0</v>
      </c>
      <c r="T28" s="272">
        <f t="shared" si="2"/>
        <v>0</v>
      </c>
    </row>
    <row r="29" spans="2:20" ht="15" customHeight="1" x14ac:dyDescent="0.2">
      <c r="B29" s="281" t="str">
        <f>Sprachen!H725</f>
        <v>3) Con i prezzi attuali dell’energia (secondo le indicazioni nel Formulario C, cifra C.1).</v>
      </c>
      <c r="C29" s="315"/>
      <c r="D29" s="315"/>
      <c r="E29" s="315"/>
      <c r="F29" s="315"/>
      <c r="G29" s="315"/>
      <c r="H29" s="315"/>
      <c r="I29" s="315"/>
      <c r="J29" s="315"/>
      <c r="K29" s="315"/>
      <c r="L29" s="315"/>
      <c r="O29" s="342" t="str">
        <f>CONCATENATE(Sprachen!H775," ",Rapporto!$M$22)</f>
        <v>Prelievo di energia specifico -</v>
      </c>
      <c r="Q29" s="315"/>
      <c r="R29" s="317"/>
    </row>
    <row r="30" spans="2:20" ht="15" customHeight="1" x14ac:dyDescent="0.2">
      <c r="B30" s="73"/>
      <c r="C30" s="315"/>
      <c r="D30" s="315"/>
      <c r="E30" s="315"/>
      <c r="F30" s="315"/>
      <c r="G30" s="315"/>
      <c r="H30" s="315"/>
      <c r="I30" s="315"/>
      <c r="J30" s="315"/>
      <c r="K30" s="315"/>
      <c r="L30" s="315"/>
      <c r="Q30" s="315"/>
      <c r="R30" s="317"/>
    </row>
    <row r="31" spans="2:20" ht="15" customHeight="1" x14ac:dyDescent="0.2">
      <c r="B31" s="73"/>
      <c r="C31" s="315"/>
      <c r="D31" s="315"/>
      <c r="E31" s="315"/>
      <c r="F31" s="315"/>
      <c r="G31" s="315"/>
      <c r="H31" s="315"/>
      <c r="I31" s="315"/>
      <c r="J31" s="315"/>
      <c r="K31" s="315"/>
      <c r="L31" s="315"/>
      <c r="Q31" s="315"/>
      <c r="R31" s="317"/>
    </row>
    <row r="32" spans="2:20" ht="15" customHeight="1" x14ac:dyDescent="0.2">
      <c r="B32" s="73"/>
      <c r="C32" s="315"/>
      <c r="D32" s="315"/>
      <c r="E32" s="315"/>
      <c r="F32" s="315"/>
      <c r="G32" s="315"/>
      <c r="H32" s="315"/>
      <c r="I32" s="315"/>
      <c r="J32" s="315"/>
      <c r="K32" s="315"/>
      <c r="L32" s="315"/>
      <c r="Q32" s="315"/>
      <c r="R32" s="317"/>
    </row>
    <row r="33" spans="2:20" ht="15" customHeight="1" x14ac:dyDescent="0.2">
      <c r="B33" s="73"/>
      <c r="C33" s="315"/>
      <c r="D33" s="315"/>
      <c r="E33" s="315"/>
      <c r="F33" s="315"/>
      <c r="G33" s="315"/>
      <c r="H33" s="315"/>
      <c r="I33" s="315"/>
      <c r="J33" s="315"/>
      <c r="K33" s="315"/>
      <c r="L33" s="315"/>
      <c r="Q33" s="315"/>
      <c r="R33" s="317"/>
    </row>
    <row r="34" spans="2:20" ht="15" customHeight="1" x14ac:dyDescent="0.2">
      <c r="B34" s="73"/>
      <c r="C34" s="315"/>
      <c r="D34" s="315"/>
      <c r="E34" s="315"/>
      <c r="F34" s="315"/>
      <c r="G34" s="315"/>
      <c r="H34" s="315"/>
      <c r="I34" s="315"/>
      <c r="J34" s="315"/>
      <c r="K34" s="315"/>
      <c r="L34" s="315"/>
      <c r="Q34" s="315"/>
      <c r="R34" s="317"/>
    </row>
    <row r="35" spans="2:20" ht="15" customHeight="1" x14ac:dyDescent="0.2">
      <c r="B35" s="73"/>
      <c r="C35" s="315"/>
      <c r="D35" s="315"/>
      <c r="E35" s="315"/>
      <c r="F35" s="315"/>
      <c r="G35" s="315"/>
      <c r="H35" s="315"/>
      <c r="I35" s="315"/>
      <c r="J35" s="315"/>
      <c r="K35" s="315"/>
      <c r="L35" s="315"/>
      <c r="Q35" s="315"/>
      <c r="R35" s="317"/>
    </row>
    <row r="36" spans="2:20" ht="15" customHeight="1" x14ac:dyDescent="0.2">
      <c r="B36" s="73"/>
      <c r="C36" s="315"/>
      <c r="D36" s="315"/>
      <c r="E36" s="315"/>
      <c r="F36" s="315"/>
      <c r="G36" s="315"/>
      <c r="H36" s="315"/>
      <c r="I36" s="315"/>
      <c r="J36" s="315"/>
      <c r="K36" s="315"/>
      <c r="L36" s="315"/>
      <c r="Q36" s="315"/>
      <c r="R36" s="317"/>
    </row>
    <row r="37" spans="2:20" ht="15" customHeight="1" x14ac:dyDescent="0.2">
      <c r="B37" s="73"/>
      <c r="C37" s="315"/>
      <c r="D37" s="315"/>
      <c r="E37" s="315"/>
      <c r="F37" s="315"/>
      <c r="G37" s="315"/>
      <c r="H37" s="315"/>
      <c r="I37" s="315"/>
      <c r="J37" s="315"/>
      <c r="K37" s="315"/>
      <c r="L37" s="315"/>
      <c r="Q37" s="315"/>
      <c r="R37" s="317"/>
    </row>
    <row r="38" spans="2:20" ht="15" customHeight="1" x14ac:dyDescent="0.2">
      <c r="B38" s="73"/>
      <c r="C38" s="315"/>
      <c r="D38" s="315"/>
      <c r="E38" s="315"/>
      <c r="F38" s="315"/>
      <c r="G38" s="315"/>
      <c r="H38" s="315"/>
      <c r="I38" s="315"/>
      <c r="J38" s="315"/>
      <c r="K38" s="315"/>
      <c r="L38" s="315"/>
      <c r="Q38" s="315"/>
      <c r="R38" s="317"/>
    </row>
    <row r="39" spans="2:20" ht="15" customHeight="1" x14ac:dyDescent="0.2">
      <c r="B39" s="73"/>
      <c r="C39" s="315"/>
      <c r="D39" s="315"/>
      <c r="E39" s="315"/>
      <c r="F39" s="315"/>
      <c r="G39" s="315"/>
      <c r="H39" s="315"/>
      <c r="I39" s="315"/>
      <c r="J39" s="315"/>
      <c r="K39" s="315"/>
      <c r="L39" s="315"/>
      <c r="Q39" s="315"/>
      <c r="R39" s="317"/>
    </row>
    <row r="40" spans="2:20" ht="15" customHeight="1" x14ac:dyDescent="0.2">
      <c r="B40" s="73"/>
      <c r="C40" s="315"/>
      <c r="D40" s="315"/>
      <c r="E40" s="315"/>
      <c r="F40" s="315"/>
      <c r="G40" s="315"/>
      <c r="H40" s="315"/>
      <c r="I40" s="315"/>
      <c r="J40" s="315"/>
      <c r="K40" s="315"/>
      <c r="L40" s="315"/>
      <c r="Q40" s="315"/>
      <c r="R40" s="317"/>
    </row>
    <row r="41" spans="2:20" ht="15" customHeight="1" x14ac:dyDescent="0.2">
      <c r="B41" s="73"/>
      <c r="C41" s="315"/>
      <c r="D41" s="315"/>
      <c r="E41" s="315"/>
      <c r="F41" s="315"/>
      <c r="G41" s="315"/>
      <c r="H41" s="315"/>
      <c r="I41" s="315"/>
      <c r="J41" s="315"/>
      <c r="K41" s="315"/>
      <c r="L41" s="315"/>
      <c r="Q41" s="315"/>
      <c r="R41" s="317"/>
    </row>
    <row r="42" spans="2:20" ht="7.5" customHeight="1" x14ac:dyDescent="0.2">
      <c r="B42" s="341"/>
      <c r="C42" s="340"/>
      <c r="D42" s="340"/>
      <c r="E42" s="340"/>
      <c r="F42" s="340"/>
      <c r="G42" s="340"/>
      <c r="H42" s="340"/>
      <c r="I42" s="340"/>
      <c r="J42" s="340"/>
      <c r="K42" s="340"/>
      <c r="L42" s="340"/>
      <c r="M42" s="150"/>
      <c r="N42" s="150"/>
      <c r="O42" s="150"/>
      <c r="P42" s="150"/>
      <c r="Q42" s="340"/>
      <c r="R42" s="317"/>
      <c r="S42" s="150"/>
      <c r="T42" s="150"/>
    </row>
    <row r="43" spans="2:20" ht="15" customHeight="1" x14ac:dyDescent="0.2">
      <c r="B43" s="3" t="str">
        <f>Sprachen!H726</f>
        <v>Distribuzione di energia</v>
      </c>
      <c r="C43" s="315"/>
      <c r="D43" s="315"/>
      <c r="E43" s="315"/>
      <c r="F43" s="315"/>
      <c r="G43" s="315"/>
      <c r="H43" s="315"/>
      <c r="I43" s="315"/>
      <c r="J43" s="315"/>
      <c r="K43" s="315"/>
      <c r="L43" s="315"/>
      <c r="Q43" s="315"/>
      <c r="R43" s="317"/>
    </row>
    <row r="44" spans="2:20" ht="15" customHeight="1" x14ac:dyDescent="0.2">
      <c r="B44" s="282"/>
      <c r="C44" s="282"/>
      <c r="D44" s="282"/>
      <c r="E44" s="282"/>
      <c r="F44" s="282"/>
      <c r="G44" s="282"/>
      <c r="H44" s="282"/>
      <c r="I44" s="282"/>
      <c r="J44" s="282"/>
      <c r="K44" s="282"/>
      <c r="L44" s="282"/>
      <c r="M44" s="282"/>
      <c r="N44" s="282"/>
      <c r="O44" s="282"/>
      <c r="P44" s="282"/>
      <c r="Q44" s="282"/>
      <c r="R44" s="317"/>
      <c r="S44" s="282"/>
      <c r="T44" s="282"/>
    </row>
    <row r="45" spans="2:20" ht="15" customHeight="1" x14ac:dyDescent="0.2">
      <c r="B45" s="282"/>
      <c r="C45" s="282"/>
      <c r="D45" s="282"/>
      <c r="E45" s="282"/>
      <c r="F45" s="282"/>
      <c r="G45" s="282"/>
      <c r="H45" s="282"/>
      <c r="I45" s="282"/>
      <c r="J45" s="282"/>
      <c r="K45" s="282"/>
      <c r="L45" s="282"/>
      <c r="M45" s="282"/>
      <c r="N45" s="282"/>
      <c r="O45" s="282"/>
      <c r="P45" s="282"/>
      <c r="Q45" s="282"/>
      <c r="R45" s="317"/>
      <c r="S45" s="282"/>
      <c r="T45" s="282"/>
    </row>
    <row r="46" spans="2:20" ht="15" customHeight="1" x14ac:dyDescent="0.2">
      <c r="B46" s="282"/>
      <c r="C46" s="282"/>
      <c r="D46" s="282"/>
      <c r="E46" s="282"/>
      <c r="F46" s="282"/>
      <c r="G46" s="282"/>
      <c r="H46" s="282"/>
      <c r="I46" s="282"/>
      <c r="J46" s="282"/>
      <c r="K46" s="282"/>
      <c r="L46" s="282"/>
      <c r="M46" s="282"/>
      <c r="N46" s="282"/>
      <c r="O46" s="282"/>
      <c r="P46" s="282"/>
      <c r="Q46" s="282"/>
      <c r="R46" s="317"/>
      <c r="S46" s="282"/>
      <c r="T46" s="282"/>
    </row>
    <row r="47" spans="2:20" ht="15" customHeight="1" x14ac:dyDescent="0.2">
      <c r="B47" s="282"/>
      <c r="C47" s="282"/>
      <c r="D47" s="282"/>
      <c r="E47" s="282"/>
      <c r="F47" s="282"/>
      <c r="G47" s="282"/>
      <c r="H47" s="282"/>
      <c r="I47" s="282"/>
      <c r="J47" s="282"/>
      <c r="K47" s="282"/>
      <c r="L47" s="282"/>
      <c r="M47" s="282"/>
      <c r="N47" s="282"/>
      <c r="O47" s="282"/>
      <c r="P47" s="282"/>
      <c r="Q47" s="282"/>
      <c r="R47" s="317"/>
      <c r="S47" s="282"/>
      <c r="T47" s="282"/>
    </row>
    <row r="48" spans="2:20" ht="15" customHeight="1" x14ac:dyDescent="0.2">
      <c r="B48" s="282"/>
      <c r="C48" s="282"/>
      <c r="D48" s="282"/>
      <c r="E48" s="282"/>
      <c r="F48" s="282"/>
      <c r="G48" s="282"/>
      <c r="H48" s="282"/>
      <c r="I48" s="282"/>
      <c r="J48" s="282"/>
      <c r="K48" s="282"/>
      <c r="L48" s="282"/>
      <c r="N48" s="282"/>
      <c r="O48" s="282"/>
      <c r="P48" s="282"/>
      <c r="Q48" s="282"/>
      <c r="R48" s="317"/>
      <c r="S48" s="282"/>
      <c r="T48" s="282"/>
    </row>
    <row r="49" spans="2:20" ht="15" customHeight="1" x14ac:dyDescent="0.2">
      <c r="B49" s="282"/>
      <c r="C49" s="282"/>
      <c r="D49" s="282"/>
      <c r="E49" s="282"/>
      <c r="F49" s="282"/>
      <c r="G49" s="282"/>
      <c r="H49" s="282"/>
      <c r="I49" s="282"/>
      <c r="J49" s="282"/>
      <c r="K49" s="282"/>
      <c r="L49" s="282"/>
      <c r="M49" s="282"/>
      <c r="N49" s="282"/>
      <c r="O49" s="282"/>
      <c r="P49" s="282"/>
      <c r="Q49" s="282"/>
      <c r="R49" s="317"/>
      <c r="S49" s="282"/>
      <c r="T49" s="282"/>
    </row>
    <row r="50" spans="2:20" ht="15" customHeight="1" x14ac:dyDescent="0.2">
      <c r="B50" s="282"/>
      <c r="C50" s="282"/>
      <c r="D50" s="282"/>
      <c r="E50" s="282"/>
      <c r="F50" s="282"/>
      <c r="G50" s="282"/>
      <c r="H50" s="282"/>
      <c r="I50" s="282"/>
      <c r="J50" s="282"/>
      <c r="K50" s="282"/>
      <c r="L50" s="282"/>
      <c r="M50" s="282"/>
      <c r="N50" s="282"/>
      <c r="O50" s="282"/>
      <c r="P50" s="282"/>
      <c r="Q50" s="282"/>
      <c r="R50" s="317"/>
      <c r="S50" s="282"/>
      <c r="T50" s="282"/>
    </row>
    <row r="51" spans="2:20" ht="15" customHeight="1" x14ac:dyDescent="0.2">
      <c r="B51" s="282"/>
      <c r="C51" s="282"/>
      <c r="D51" s="282"/>
      <c r="E51" s="282"/>
      <c r="F51" s="282"/>
      <c r="G51" s="282"/>
      <c r="H51" s="282"/>
      <c r="I51" s="282"/>
      <c r="J51" s="282"/>
      <c r="K51" s="282"/>
      <c r="L51" s="282"/>
      <c r="M51" s="282"/>
      <c r="N51" s="282"/>
      <c r="O51" s="282"/>
      <c r="P51" s="282"/>
      <c r="Q51" s="282"/>
      <c r="R51" s="317"/>
      <c r="S51" s="282"/>
      <c r="T51" s="282"/>
    </row>
    <row r="52" spans="2:20" ht="15" customHeight="1" x14ac:dyDescent="0.2">
      <c r="B52" s="282"/>
      <c r="C52" s="282"/>
      <c r="D52" s="282"/>
      <c r="E52" s="282"/>
      <c r="F52" s="282"/>
      <c r="G52" s="282"/>
      <c r="H52" s="282"/>
      <c r="I52" s="282"/>
      <c r="J52" s="282"/>
      <c r="K52" s="282"/>
      <c r="L52" s="282"/>
      <c r="N52" s="282"/>
      <c r="O52" s="282"/>
      <c r="P52" s="282"/>
      <c r="Q52" s="282"/>
      <c r="R52" s="317"/>
      <c r="S52" s="282"/>
      <c r="T52" s="282"/>
    </row>
    <row r="53" spans="2:20" ht="15" customHeight="1" x14ac:dyDescent="0.2">
      <c r="B53" s="282"/>
      <c r="C53" s="282"/>
      <c r="D53" s="282"/>
      <c r="E53" s="282"/>
      <c r="F53" s="282"/>
      <c r="G53" s="282"/>
      <c r="H53" s="282"/>
      <c r="I53" s="282"/>
      <c r="J53" s="282"/>
      <c r="K53" s="282"/>
      <c r="L53" s="282"/>
      <c r="M53" s="282"/>
      <c r="N53" s="282"/>
      <c r="O53" s="282"/>
      <c r="P53" s="282"/>
      <c r="Q53" s="282"/>
      <c r="R53" s="317"/>
      <c r="S53" s="282"/>
      <c r="T53" s="282"/>
    </row>
    <row r="54" spans="2:20" ht="15" customHeight="1" x14ac:dyDescent="0.2">
      <c r="B54" s="282"/>
      <c r="C54" s="282"/>
      <c r="D54" s="282"/>
      <c r="E54" s="282"/>
      <c r="F54" s="282"/>
      <c r="G54" s="282"/>
      <c r="H54" s="282"/>
      <c r="I54" s="282"/>
      <c r="J54" s="282"/>
      <c r="K54" s="282"/>
      <c r="L54" s="282"/>
      <c r="M54" s="282"/>
      <c r="N54" s="282"/>
      <c r="O54" s="282"/>
      <c r="P54" s="282"/>
      <c r="Q54" s="282"/>
      <c r="R54" s="317"/>
      <c r="S54" s="282"/>
      <c r="T54" s="282"/>
    </row>
    <row r="55" spans="2:20" ht="15" customHeight="1" x14ac:dyDescent="0.2">
      <c r="B55" s="282"/>
      <c r="C55" s="282"/>
      <c r="D55" s="282"/>
      <c r="E55" s="282"/>
      <c r="F55" s="282"/>
      <c r="G55" s="282"/>
      <c r="H55" s="282"/>
      <c r="I55" s="282"/>
      <c r="J55" s="282"/>
      <c r="K55" s="282"/>
      <c r="L55" s="282"/>
      <c r="M55" s="282"/>
      <c r="N55" s="282"/>
      <c r="O55" s="282"/>
      <c r="P55" s="282"/>
      <c r="Q55" s="282"/>
      <c r="R55" s="317"/>
      <c r="S55" s="282"/>
      <c r="T55" s="282"/>
    </row>
    <row r="56" spans="2:20" ht="15" customHeight="1" x14ac:dyDescent="0.2">
      <c r="B56" s="282"/>
      <c r="C56" s="282"/>
      <c r="D56" s="282"/>
      <c r="E56" s="282"/>
      <c r="F56" s="282"/>
      <c r="G56" s="282"/>
      <c r="H56" s="282"/>
      <c r="I56" s="282"/>
      <c r="J56" s="282"/>
      <c r="K56" s="282"/>
      <c r="L56" s="282"/>
      <c r="M56" s="282"/>
      <c r="N56" s="282"/>
      <c r="O56" s="282"/>
      <c r="P56" s="282"/>
      <c r="Q56" s="282"/>
      <c r="R56" s="317"/>
      <c r="S56" s="282"/>
      <c r="T56" s="282"/>
    </row>
    <row r="57" spans="2:20" ht="15" customHeight="1" x14ac:dyDescent="0.2">
      <c r="B57" s="282"/>
      <c r="C57" s="282"/>
      <c r="D57" s="282"/>
      <c r="E57" s="282"/>
      <c r="F57" s="282"/>
      <c r="G57" s="282"/>
      <c r="H57" s="282"/>
      <c r="I57" s="282"/>
      <c r="J57" s="282"/>
      <c r="K57" s="282"/>
      <c r="L57" s="282"/>
      <c r="M57" s="282"/>
      <c r="N57" s="282"/>
      <c r="O57" s="282"/>
      <c r="P57" s="282"/>
      <c r="Q57" s="282"/>
      <c r="R57" s="317"/>
      <c r="S57" s="282"/>
      <c r="T57" s="282"/>
    </row>
    <row r="58" spans="2:20" ht="15" customHeight="1" x14ac:dyDescent="0.2">
      <c r="B58" s="282"/>
      <c r="C58" s="282"/>
      <c r="D58" s="282"/>
      <c r="E58" s="282"/>
      <c r="F58" s="282"/>
      <c r="G58" s="282"/>
      <c r="H58" s="282"/>
      <c r="I58" s="282"/>
      <c r="J58" s="282"/>
      <c r="K58" s="282"/>
      <c r="L58" s="282"/>
      <c r="M58" s="282"/>
      <c r="N58" s="282"/>
      <c r="O58" s="282"/>
      <c r="P58" s="282"/>
      <c r="Q58" s="282"/>
      <c r="R58" s="317"/>
      <c r="S58" s="282"/>
      <c r="T58" s="282"/>
    </row>
    <row r="59" spans="2:20" ht="15" customHeight="1" x14ac:dyDescent="0.2">
      <c r="B59" s="282"/>
      <c r="C59" s="282"/>
      <c r="D59" s="282"/>
      <c r="E59" s="282"/>
      <c r="F59" s="282"/>
      <c r="G59" s="282"/>
      <c r="H59" s="282"/>
      <c r="I59" s="282"/>
      <c r="J59" s="282"/>
      <c r="K59" s="282"/>
      <c r="L59" s="282"/>
      <c r="M59" s="282"/>
      <c r="N59" s="282"/>
      <c r="O59" s="282"/>
      <c r="P59" s="282"/>
      <c r="Q59" s="282"/>
      <c r="R59" s="317"/>
      <c r="S59" s="282"/>
      <c r="T59" s="282"/>
    </row>
    <row r="60" spans="2:20" ht="15" customHeight="1" x14ac:dyDescent="0.2">
      <c r="B60" s="282"/>
      <c r="C60" s="282"/>
      <c r="D60" s="282"/>
      <c r="E60" s="282"/>
      <c r="F60" s="282"/>
      <c r="G60" s="282"/>
      <c r="H60" s="282"/>
      <c r="I60" s="282"/>
      <c r="J60" s="282"/>
      <c r="K60" s="282"/>
      <c r="L60" s="282"/>
      <c r="M60" s="282"/>
      <c r="N60" s="282"/>
      <c r="O60" s="282"/>
      <c r="P60" s="282"/>
      <c r="Q60" s="282"/>
      <c r="R60" s="317"/>
      <c r="S60" s="282"/>
      <c r="T60" s="282"/>
    </row>
    <row r="61" spans="2:20" ht="15" customHeight="1" x14ac:dyDescent="0.2">
      <c r="B61" s="282"/>
      <c r="C61" s="282"/>
      <c r="D61" s="282"/>
      <c r="E61" s="282"/>
      <c r="F61" s="282"/>
      <c r="G61" s="282"/>
      <c r="H61" s="282"/>
      <c r="I61" s="282"/>
      <c r="J61" s="282"/>
      <c r="K61" s="282"/>
      <c r="L61" s="282"/>
      <c r="M61" s="282"/>
      <c r="N61" s="282"/>
      <c r="O61" s="282"/>
      <c r="P61" s="282"/>
      <c r="Q61" s="282"/>
      <c r="R61" s="317"/>
      <c r="S61" s="282"/>
      <c r="T61" s="282"/>
    </row>
    <row r="62" spans="2:20" ht="15" customHeight="1" x14ac:dyDescent="0.2">
      <c r="B62" s="282"/>
      <c r="C62" s="282"/>
      <c r="D62" s="282"/>
      <c r="E62" s="282"/>
      <c r="F62" s="282"/>
      <c r="G62" s="282"/>
      <c r="H62" s="282"/>
      <c r="I62" s="282"/>
      <c r="J62" s="282"/>
      <c r="K62" s="282"/>
      <c r="L62" s="282"/>
      <c r="M62" s="282"/>
      <c r="N62" s="282"/>
      <c r="O62" s="282"/>
      <c r="P62" s="282"/>
      <c r="Q62" s="282"/>
      <c r="R62" s="317"/>
      <c r="S62" s="282"/>
      <c r="T62" s="282"/>
    </row>
    <row r="63" spans="2:20" ht="15" customHeight="1" x14ac:dyDescent="0.2">
      <c r="B63" s="282"/>
      <c r="C63" s="282"/>
      <c r="D63" s="282"/>
      <c r="E63" s="282"/>
      <c r="F63" s="282"/>
      <c r="G63" s="282"/>
      <c r="H63" s="282"/>
      <c r="I63" s="282"/>
      <c r="J63" s="282"/>
      <c r="K63" s="282"/>
      <c r="L63" s="282"/>
      <c r="M63" s="282"/>
      <c r="N63" s="282"/>
      <c r="O63" s="282"/>
      <c r="P63" s="282"/>
      <c r="Q63" s="282"/>
      <c r="R63" s="317"/>
      <c r="S63" s="282"/>
      <c r="T63" s="282"/>
    </row>
    <row r="64" spans="2:20" ht="15" customHeight="1" x14ac:dyDescent="0.2">
      <c r="B64" s="282"/>
      <c r="C64" s="282"/>
      <c r="D64" s="282"/>
      <c r="E64" s="282"/>
      <c r="F64" s="282"/>
      <c r="G64" s="282"/>
      <c r="H64" s="282"/>
      <c r="I64" s="282"/>
      <c r="J64" s="282"/>
      <c r="K64" s="282"/>
      <c r="L64" s="282"/>
      <c r="M64" s="282"/>
      <c r="N64" s="282"/>
      <c r="O64" s="282"/>
      <c r="P64" s="282"/>
      <c r="Q64" s="282"/>
      <c r="R64" s="317"/>
      <c r="S64" s="282"/>
      <c r="T64" s="282"/>
    </row>
    <row r="65" spans="2:20" ht="9.75" customHeight="1" x14ac:dyDescent="0.2">
      <c r="B65" s="282"/>
      <c r="C65" s="282"/>
      <c r="D65" s="282"/>
      <c r="E65" s="282"/>
      <c r="F65" s="282"/>
      <c r="G65" s="282"/>
      <c r="H65" s="282"/>
      <c r="I65" s="282"/>
      <c r="J65" s="282"/>
      <c r="K65" s="282"/>
      <c r="L65" s="282"/>
      <c r="M65" s="282"/>
      <c r="N65" s="282"/>
      <c r="O65" s="282"/>
      <c r="P65" s="282"/>
      <c r="Q65" s="282"/>
      <c r="R65" s="317"/>
      <c r="S65" s="282"/>
      <c r="T65" s="282"/>
    </row>
    <row r="66" spans="2:20" ht="16.5" customHeight="1" x14ac:dyDescent="0.2">
      <c r="B66" s="282"/>
      <c r="C66" s="282"/>
      <c r="D66" s="282"/>
      <c r="E66" s="282"/>
      <c r="F66" s="282"/>
      <c r="G66" s="282"/>
      <c r="H66" s="282"/>
      <c r="I66" s="282"/>
      <c r="J66" s="282"/>
      <c r="K66" s="282"/>
      <c r="L66" s="282"/>
      <c r="M66" s="282"/>
      <c r="N66" s="282"/>
      <c r="O66" s="282"/>
      <c r="P66" s="282"/>
      <c r="Q66" s="282"/>
      <c r="R66" s="317"/>
      <c r="S66" s="282"/>
      <c r="T66" s="282"/>
    </row>
    <row r="67" spans="2:20" ht="15" customHeight="1" x14ac:dyDescent="0.2">
      <c r="B67" s="3" t="str">
        <f>Sprachen!H727</f>
        <v>Rapporto</v>
      </c>
      <c r="C67" s="314" t="s">
        <v>317</v>
      </c>
      <c r="D67" s="314" t="s">
        <v>317</v>
      </c>
      <c r="E67" s="314" t="s">
        <v>317</v>
      </c>
      <c r="F67" s="314" t="s">
        <v>317</v>
      </c>
      <c r="G67" s="314" t="s">
        <v>317</v>
      </c>
      <c r="H67" s="314" t="s">
        <v>317</v>
      </c>
      <c r="I67" s="314" t="s">
        <v>317</v>
      </c>
      <c r="J67" s="314" t="s">
        <v>317</v>
      </c>
      <c r="K67" s="314" t="s">
        <v>317</v>
      </c>
      <c r="L67" s="314" t="s">
        <v>317</v>
      </c>
      <c r="Q67" s="314" t="s">
        <v>317</v>
      </c>
      <c r="R67" s="314" t="s">
        <v>317</v>
      </c>
      <c r="T67" s="18" t="str">
        <f>IF(Frontespizio!$G$13="","",Frontespizio!$G$13)</f>
        <v/>
      </c>
    </row>
    <row r="68" spans="2:20" ht="15" customHeight="1" x14ac:dyDescent="0.2">
      <c r="B68" s="3" t="str">
        <f>Sprachen!H728</f>
        <v>Panoramica sull’analisi del consumo energetico 2 / 2</v>
      </c>
      <c r="C68" s="314" t="s">
        <v>318</v>
      </c>
      <c r="D68" s="314" t="s">
        <v>318</v>
      </c>
      <c r="E68" s="314" t="s">
        <v>318</v>
      </c>
      <c r="F68" s="314" t="s">
        <v>318</v>
      </c>
      <c r="G68" s="314" t="s">
        <v>318</v>
      </c>
      <c r="H68" s="314" t="s">
        <v>318</v>
      </c>
      <c r="I68" s="314" t="s">
        <v>318</v>
      </c>
      <c r="J68" s="314" t="s">
        <v>318</v>
      </c>
      <c r="K68" s="314" t="s">
        <v>318</v>
      </c>
      <c r="L68" s="314" t="s">
        <v>318</v>
      </c>
      <c r="Q68" s="314" t="s">
        <v>318</v>
      </c>
      <c r="R68" s="314" t="s">
        <v>318</v>
      </c>
      <c r="T68" s="18" t="str">
        <f>IF(Frontespizio!$G$26="","",Frontespizio!$G$26)</f>
        <v/>
      </c>
    </row>
    <row r="69" spans="2:20" ht="6" customHeight="1" x14ac:dyDescent="0.2">
      <c r="B69" s="10"/>
      <c r="C69" s="315"/>
      <c r="D69" s="315"/>
      <c r="E69" s="315"/>
      <c r="F69" s="315"/>
      <c r="G69" s="315"/>
      <c r="H69" s="315"/>
      <c r="I69" s="315"/>
      <c r="J69" s="315"/>
      <c r="K69" s="315"/>
      <c r="L69" s="315"/>
      <c r="M69" s="10"/>
      <c r="N69" s="10"/>
      <c r="O69" s="10"/>
      <c r="P69" s="10"/>
      <c r="Q69" s="315"/>
      <c r="R69" s="317"/>
      <c r="S69" s="10"/>
      <c r="T69" s="10"/>
    </row>
    <row r="70" spans="2:20" ht="7.5" customHeight="1" x14ac:dyDescent="0.2">
      <c r="C70" s="315"/>
      <c r="D70" s="315"/>
      <c r="E70" s="315"/>
      <c r="F70" s="315"/>
      <c r="G70" s="315"/>
      <c r="H70" s="315"/>
      <c r="I70" s="315"/>
      <c r="J70" s="315"/>
      <c r="K70" s="315"/>
      <c r="L70" s="315"/>
      <c r="Q70" s="315"/>
      <c r="R70" s="317"/>
    </row>
    <row r="71" spans="2:20" ht="15" customHeight="1" x14ac:dyDescent="0.2">
      <c r="B71" s="3" t="str">
        <f>Sprachen!H729</f>
        <v>Nuove misure per il risparmio energetico</v>
      </c>
      <c r="C71" s="315"/>
      <c r="D71" s="315"/>
      <c r="E71" s="315"/>
      <c r="F71" s="315"/>
      <c r="G71" s="315"/>
      <c r="H71" s="315"/>
      <c r="I71" s="315"/>
      <c r="J71" s="315"/>
      <c r="K71" s="315"/>
      <c r="L71" s="315"/>
      <c r="Q71" s="315"/>
      <c r="R71" s="317"/>
    </row>
    <row r="72" spans="2:20" ht="15" customHeight="1" x14ac:dyDescent="0.2">
      <c r="B72" s="72" t="str">
        <f>Sprachen!H730</f>
        <v>Le misure elencate la cui attuazione è stata dichiarata con un «sì» devono essere realizzate entro i prossimi 3 anni:</v>
      </c>
      <c r="C72" s="315"/>
      <c r="D72" s="315"/>
      <c r="E72" s="315"/>
      <c r="F72" s="315"/>
      <c r="G72" s="315"/>
      <c r="H72" s="315"/>
      <c r="I72" s="315"/>
      <c r="J72" s="315"/>
      <c r="K72" s="315"/>
      <c r="L72" s="315"/>
      <c r="Q72" s="315"/>
      <c r="R72" s="317"/>
    </row>
    <row r="73" spans="2:20" ht="23.25" customHeight="1" x14ac:dyDescent="0.2">
      <c r="B73" s="1374" t="str">
        <f>Sprachen!H731</f>
        <v>Misure nell’ambito tecnica impiantistica/involucro edilizio ¹⁾</v>
      </c>
      <c r="C73" s="324" t="s">
        <v>53</v>
      </c>
      <c r="D73" s="325"/>
      <c r="E73" s="326"/>
      <c r="F73" s="324" t="s">
        <v>54</v>
      </c>
      <c r="G73" s="325"/>
      <c r="H73" s="326"/>
      <c r="I73" s="330" t="s">
        <v>321</v>
      </c>
      <c r="J73" s="331"/>
      <c r="K73" s="330" t="s">
        <v>322</v>
      </c>
      <c r="L73" s="331"/>
      <c r="M73" s="1376" t="str">
        <f>Sprachen!H747</f>
        <v>Risparmio energetico</v>
      </c>
      <c r="N73" s="1377"/>
      <c r="O73" s="1376" t="str">
        <f>Sprachen!H753</f>
        <v>Investimenti</v>
      </c>
      <c r="P73" s="1377"/>
      <c r="Q73" s="334" t="s">
        <v>148</v>
      </c>
      <c r="R73" s="317"/>
      <c r="S73" s="631" t="str">
        <f>Sprachen!H766</f>
        <v>Payback</v>
      </c>
      <c r="T73" s="251" t="str">
        <f>Sprachen!H770</f>
        <v>Attuazione</v>
      </c>
    </row>
    <row r="74" spans="2:20" ht="23.25" customHeight="1" x14ac:dyDescent="0.2">
      <c r="B74" s="1375" t="e">
        <f>Sprachen!#REF!</f>
        <v>#REF!</v>
      </c>
      <c r="C74" s="327" t="s">
        <v>73</v>
      </c>
      <c r="D74" s="328" t="s">
        <v>99</v>
      </c>
      <c r="E74" s="329" t="s">
        <v>98</v>
      </c>
      <c r="F74" s="327" t="s">
        <v>73</v>
      </c>
      <c r="G74" s="328" t="s">
        <v>99</v>
      </c>
      <c r="H74" s="329" t="s">
        <v>98</v>
      </c>
      <c r="I74" s="327" t="s">
        <v>99</v>
      </c>
      <c r="J74" s="329" t="s">
        <v>131</v>
      </c>
      <c r="K74" s="327" t="s">
        <v>320</v>
      </c>
      <c r="L74" s="329" t="s">
        <v>131</v>
      </c>
      <c r="M74" s="277" t="str">
        <f>Sprachen!H748</f>
        <v>Totale (pond.)
[kWh/a]</v>
      </c>
      <c r="N74" s="278" t="str">
        <f>Sprachen!H751</f>
        <v>Risparmio
percent. [-]</v>
      </c>
      <c r="O74" s="277" t="str">
        <f>Sprachen!H754</f>
        <v>Totale
[CHF]</v>
      </c>
      <c r="P74" s="278" t="str">
        <f>Sprachen!H764</f>
        <v>Quota costi energia [-]</v>
      </c>
      <c r="Q74" s="328" t="s">
        <v>102</v>
      </c>
      <c r="R74" s="317"/>
      <c r="S74" s="279" t="str">
        <f>Sprachen!H767</f>
        <v>Anni
[a]</v>
      </c>
      <c r="T74" s="279" t="str">
        <f>Sprachen!H771</f>
        <v>[si] o
[no]</v>
      </c>
    </row>
    <row r="75" spans="2:20" ht="15" customHeight="1" x14ac:dyDescent="0.2">
      <c r="B75" s="288" t="str">
        <f>IF('Formulario F1 + F2'!C11="","",'Formulario F1 + F2'!C11)</f>
        <v/>
      </c>
      <c r="C75" s="319">
        <f>IF('Formulario F1 + F2'!F11="E",1,0)</f>
        <v>0</v>
      </c>
      <c r="D75" s="320">
        <f>IF('Formulario F1 + F2'!G11="",0,'Formulario F1 + F2'!G11)</f>
        <v>0</v>
      </c>
      <c r="E75" s="333">
        <f>IF('Formulario E'!L13="",0,'Formulario E'!L13)</f>
        <v>0</v>
      </c>
      <c r="F75" s="319">
        <f>IF('Formulario F1 + F2'!H11="E",1,0)</f>
        <v>0</v>
      </c>
      <c r="G75" s="320">
        <f>IF('Formulario F1 + F2'!I11="",0,'Formulario F1 + F2'!I11)</f>
        <v>0</v>
      </c>
      <c r="H75" s="333">
        <f>IF('Formulario E'!M13="",0,'Formulario E'!M13)</f>
        <v>0</v>
      </c>
      <c r="I75" s="320">
        <f t="shared" ref="I75:I88" si="3">C75*D75+F75*G75</f>
        <v>0</v>
      </c>
      <c r="J75" s="320">
        <f>C75*D75*E75+F75*G75*H75</f>
        <v>0</v>
      </c>
      <c r="K75" s="320">
        <f>D75+G75-I75</f>
        <v>0</v>
      </c>
      <c r="L75" s="320">
        <f>D75*E75+G75*H75-J75</f>
        <v>0</v>
      </c>
      <c r="M75" s="289" t="str">
        <f>IF('Formulario F1 + F2'!C11="","",'Formulario F1 + F2'!K11)</f>
        <v/>
      </c>
      <c r="N75" s="290" t="str">
        <f>IF('Formulario F1 + F2'!C11="","",'Formulario F1 + F2'!L11)</f>
        <v/>
      </c>
      <c r="O75" s="289" t="str">
        <f>IF('Formulario F1 + F2'!C11="","",IF('Formulario F1 + F2'!M11="","k. A.",'Formulario F1 + F2'!M11))</f>
        <v/>
      </c>
      <c r="P75" s="291" t="str">
        <f>IF('Formulario F1 + F2'!C11="","",IF('Formulario F1 + F2'!N11="","k. A.",'Formulario F1 + F2'!N11))</f>
        <v/>
      </c>
      <c r="Q75" s="320">
        <f>IFERROR(O75*P75,0)</f>
        <v>0</v>
      </c>
      <c r="R75" s="318">
        <f>'Formulario F1 + F2'!T11</f>
        <v>0</v>
      </c>
      <c r="S75" s="292" t="str">
        <f>IF('Formulario F1 + F2'!C11="","",IF('Formulario F1 + F2'!O11="","-",'Formulario F1 + F2'!O11))</f>
        <v/>
      </c>
      <c r="T75" s="292" t="str">
        <f>IF('Formulario F1 + F2'!C11="","",'Formulario F1 + F2'!P11)</f>
        <v/>
      </c>
    </row>
    <row r="76" spans="2:20" ht="15" customHeight="1" x14ac:dyDescent="0.2">
      <c r="B76" s="283" t="str">
        <f>IF('Formulario F1 + F2'!C12="","",'Formulario F1 + F2'!C12)</f>
        <v/>
      </c>
      <c r="C76" s="319">
        <f>IF('Formulario F1 + F2'!F12="E",1,0)</f>
        <v>0</v>
      </c>
      <c r="D76" s="320">
        <f>IF('Formulario F1 + F2'!G12="",0,'Formulario F1 + F2'!G12)</f>
        <v>0</v>
      </c>
      <c r="E76" s="333">
        <f>IF('Formulario E'!L14="",0,'Formulario E'!L14)</f>
        <v>0</v>
      </c>
      <c r="F76" s="319">
        <f>IF('Formulario F1 + F2'!H12="E",1,0)</f>
        <v>0</v>
      </c>
      <c r="G76" s="320">
        <f>IF('Formulario F1 + F2'!I12="",0,'Formulario F1 + F2'!I12)</f>
        <v>0</v>
      </c>
      <c r="H76" s="333">
        <f>IF('Formulario E'!M14="",0,'Formulario E'!M14)</f>
        <v>0</v>
      </c>
      <c r="I76" s="320">
        <f t="shared" si="3"/>
        <v>0</v>
      </c>
      <c r="J76" s="320">
        <f t="shared" ref="J76:J97" si="4">C76*D76*E76+F76*G76*H76</f>
        <v>0</v>
      </c>
      <c r="K76" s="320">
        <f t="shared" ref="K76:K88" si="5">D76+G76-I76</f>
        <v>0</v>
      </c>
      <c r="L76" s="320">
        <f t="shared" ref="L76:L97" si="6">D76*E76+G76*H76-J76</f>
        <v>0</v>
      </c>
      <c r="M76" s="284" t="str">
        <f>IF('Formulario F1 + F2'!C12="","",'Formulario F1 + F2'!K12)</f>
        <v/>
      </c>
      <c r="N76" s="285" t="str">
        <f>IF('Formulario F1 + F2'!C12="","",'Formulario F1 + F2'!L12)</f>
        <v/>
      </c>
      <c r="O76" s="284" t="str">
        <f>IF('Formulario F1 + F2'!C12="","",IF('Formulario F1 + F2'!M12="","k. A.",'Formulario F1 + F2'!M12))</f>
        <v/>
      </c>
      <c r="P76" s="286" t="str">
        <f>IF('Formulario F1 + F2'!C12="","",IF('Formulario F1 + F2'!N12="","k. A.",'Formulario F1 + F2'!N12))</f>
        <v/>
      </c>
      <c r="Q76" s="320">
        <f t="shared" ref="Q76:Q97" si="7">IFERROR(O76*P76,0)</f>
        <v>0</v>
      </c>
      <c r="R76" s="318">
        <f>'Formulario F1 + F2'!T12</f>
        <v>0</v>
      </c>
      <c r="S76" s="287" t="str">
        <f>IF('Formulario F1 + F2'!C12="","",IF('Formulario F1 + F2'!O12="","-",'Formulario F1 + F2'!O12))</f>
        <v/>
      </c>
      <c r="T76" s="287" t="str">
        <f>IF('Formulario F1 + F2'!C12="","",'Formulario F1 + F2'!P12)</f>
        <v/>
      </c>
    </row>
    <row r="77" spans="2:20" ht="15" customHeight="1" x14ac:dyDescent="0.2">
      <c r="B77" s="283" t="str">
        <f>IF('Formulario F1 + F2'!C13="","",'Formulario F1 + F2'!C13)</f>
        <v/>
      </c>
      <c r="C77" s="319">
        <f>IF('Formulario F1 + F2'!F13="E",1,0)</f>
        <v>0</v>
      </c>
      <c r="D77" s="320">
        <f>IF('Formulario F1 + F2'!G13="",0,'Formulario F1 + F2'!G13)</f>
        <v>0</v>
      </c>
      <c r="E77" s="333">
        <f>IF('Formulario E'!L15="",0,'Formulario E'!L15)</f>
        <v>0</v>
      </c>
      <c r="F77" s="319">
        <f>IF('Formulario F1 + F2'!H13="E",1,0)</f>
        <v>0</v>
      </c>
      <c r="G77" s="320">
        <f>IF('Formulario F1 + F2'!I13="",0,'Formulario F1 + F2'!I13)</f>
        <v>0</v>
      </c>
      <c r="H77" s="333">
        <f>IF('Formulario E'!M15="",0,'Formulario E'!M15)</f>
        <v>0</v>
      </c>
      <c r="I77" s="320">
        <f t="shared" si="3"/>
        <v>0</v>
      </c>
      <c r="J77" s="320">
        <f t="shared" si="4"/>
        <v>0</v>
      </c>
      <c r="K77" s="320">
        <f t="shared" si="5"/>
        <v>0</v>
      </c>
      <c r="L77" s="320">
        <f t="shared" si="6"/>
        <v>0</v>
      </c>
      <c r="M77" s="284" t="str">
        <f>IF('Formulario F1 + F2'!C13="","",'Formulario F1 + F2'!K13)</f>
        <v/>
      </c>
      <c r="N77" s="285" t="str">
        <f>IF('Formulario F1 + F2'!C13="","",'Formulario F1 + F2'!L13)</f>
        <v/>
      </c>
      <c r="O77" s="284" t="str">
        <f>IF('Formulario F1 + F2'!C13="","",IF('Formulario F1 + F2'!M13="","k. A.",'Formulario F1 + F2'!M13))</f>
        <v/>
      </c>
      <c r="P77" s="286" t="str">
        <f>IF('Formulario F1 + F2'!C13="","",IF('Formulario F1 + F2'!N13="","k. A.",'Formulario F1 + F2'!N13))</f>
        <v/>
      </c>
      <c r="Q77" s="320">
        <f t="shared" si="7"/>
        <v>0</v>
      </c>
      <c r="R77" s="318">
        <f>'Formulario F1 + F2'!T13</f>
        <v>0</v>
      </c>
      <c r="S77" s="287" t="str">
        <f>IF('Formulario F1 + F2'!C13="","",IF('Formulario F1 + F2'!O13="","-",'Formulario F1 + F2'!O13))</f>
        <v/>
      </c>
      <c r="T77" s="287" t="str">
        <f>IF('Formulario F1 + F2'!C13="","",'Formulario F1 + F2'!P13)</f>
        <v/>
      </c>
    </row>
    <row r="78" spans="2:20" ht="15" customHeight="1" x14ac:dyDescent="0.2">
      <c r="B78" s="283" t="str">
        <f>IF('Formulario F1 + F2'!C14="","",'Formulario F1 + F2'!C14)</f>
        <v/>
      </c>
      <c r="C78" s="319">
        <f>IF('Formulario F1 + F2'!F14="E",1,0)</f>
        <v>0</v>
      </c>
      <c r="D78" s="320">
        <f>IF('Formulario F1 + F2'!G14="",0,'Formulario F1 + F2'!G14)</f>
        <v>0</v>
      </c>
      <c r="E78" s="333">
        <f>IF('Formulario E'!L16="",0,'Formulario E'!L16)</f>
        <v>0</v>
      </c>
      <c r="F78" s="319">
        <f>IF('Formulario F1 + F2'!H14="E",1,0)</f>
        <v>0</v>
      </c>
      <c r="G78" s="320">
        <f>IF('Formulario F1 + F2'!I14="",0,'Formulario F1 + F2'!I14)</f>
        <v>0</v>
      </c>
      <c r="H78" s="333">
        <f>IF('Formulario E'!M16="",0,'Formulario E'!M16)</f>
        <v>0</v>
      </c>
      <c r="I78" s="320">
        <f t="shared" si="3"/>
        <v>0</v>
      </c>
      <c r="J78" s="320">
        <f t="shared" si="4"/>
        <v>0</v>
      </c>
      <c r="K78" s="320">
        <f t="shared" si="5"/>
        <v>0</v>
      </c>
      <c r="L78" s="320">
        <f t="shared" si="6"/>
        <v>0</v>
      </c>
      <c r="M78" s="284" t="str">
        <f>IF('Formulario F1 + F2'!C14="","",'Formulario F1 + F2'!K14)</f>
        <v/>
      </c>
      <c r="N78" s="285" t="str">
        <f>IF('Formulario F1 + F2'!C14="","",'Formulario F1 + F2'!L14)</f>
        <v/>
      </c>
      <c r="O78" s="284" t="str">
        <f>IF('Formulario F1 + F2'!C14="","",IF('Formulario F1 + F2'!M14="","k. A.",'Formulario F1 + F2'!M14))</f>
        <v/>
      </c>
      <c r="P78" s="286" t="str">
        <f>IF('Formulario F1 + F2'!C14="","",IF('Formulario F1 + F2'!N14="","k. A.",'Formulario F1 + F2'!N14))</f>
        <v/>
      </c>
      <c r="Q78" s="320">
        <f t="shared" si="7"/>
        <v>0</v>
      </c>
      <c r="R78" s="318">
        <f>'Formulario F1 + F2'!T14</f>
        <v>0</v>
      </c>
      <c r="S78" s="287" t="str">
        <f>IF('Formulario F1 + F2'!C14="","",IF('Formulario F1 + F2'!O14="","-",'Formulario F1 + F2'!O14))</f>
        <v/>
      </c>
      <c r="T78" s="287" t="str">
        <f>IF('Formulario F1 + F2'!C14="","",'Formulario F1 + F2'!P14)</f>
        <v/>
      </c>
    </row>
    <row r="79" spans="2:20" ht="15" customHeight="1" x14ac:dyDescent="0.2">
      <c r="B79" s="283" t="str">
        <f>IF('Formulario F1 + F2'!C15="","",'Formulario F1 + F2'!C15)</f>
        <v/>
      </c>
      <c r="C79" s="319">
        <f>IF('Formulario F1 + F2'!F15="E",1,0)</f>
        <v>0</v>
      </c>
      <c r="D79" s="320">
        <f>IF('Formulario F1 + F2'!G15="",0,'Formulario F1 + F2'!G15)</f>
        <v>0</v>
      </c>
      <c r="E79" s="333">
        <f>IF('Formulario E'!L17="",0,'Formulario E'!L17)</f>
        <v>0</v>
      </c>
      <c r="F79" s="319">
        <f>IF('Formulario F1 + F2'!H15="E",1,0)</f>
        <v>0</v>
      </c>
      <c r="G79" s="320">
        <f>IF('Formulario F1 + F2'!I15="",0,'Formulario F1 + F2'!I15)</f>
        <v>0</v>
      </c>
      <c r="H79" s="333">
        <f>IF('Formulario E'!M17="",0,'Formulario E'!M17)</f>
        <v>0</v>
      </c>
      <c r="I79" s="320">
        <f t="shared" si="3"/>
        <v>0</v>
      </c>
      <c r="J79" s="320">
        <f t="shared" si="4"/>
        <v>0</v>
      </c>
      <c r="K79" s="320">
        <f t="shared" si="5"/>
        <v>0</v>
      </c>
      <c r="L79" s="320">
        <f t="shared" si="6"/>
        <v>0</v>
      </c>
      <c r="M79" s="284" t="str">
        <f>IF('Formulario F1 + F2'!C15="","",'Formulario F1 + F2'!K15)</f>
        <v/>
      </c>
      <c r="N79" s="285" t="str">
        <f>IF('Formulario F1 + F2'!C15="","",'Formulario F1 + F2'!L15)</f>
        <v/>
      </c>
      <c r="O79" s="284" t="str">
        <f>IF('Formulario F1 + F2'!C15="","",IF('Formulario F1 + F2'!M15="","k. A.",'Formulario F1 + F2'!M15))</f>
        <v/>
      </c>
      <c r="P79" s="286" t="str">
        <f>IF('Formulario F1 + F2'!C15="","",IF('Formulario F1 + F2'!N15="","k. A.",'Formulario F1 + F2'!N15))</f>
        <v/>
      </c>
      <c r="Q79" s="320">
        <f t="shared" si="7"/>
        <v>0</v>
      </c>
      <c r="R79" s="318">
        <f>'Formulario F1 + F2'!T15</f>
        <v>0</v>
      </c>
      <c r="S79" s="287" t="str">
        <f>IF('Formulario F1 + F2'!C15="","",IF('Formulario F1 + F2'!O15="","-",'Formulario F1 + F2'!O15))</f>
        <v/>
      </c>
      <c r="T79" s="287" t="str">
        <f>IF('Formulario F1 + F2'!C15="","",'Formulario F1 + F2'!P15)</f>
        <v/>
      </c>
    </row>
    <row r="80" spans="2:20" ht="15" customHeight="1" x14ac:dyDescent="0.2">
      <c r="B80" s="283" t="str">
        <f>IF('Formulario F1 + F2'!C16="","",'Formulario F1 + F2'!C16)</f>
        <v/>
      </c>
      <c r="C80" s="319">
        <f>IF('Formulario F1 + F2'!F16="E",1,0)</f>
        <v>0</v>
      </c>
      <c r="D80" s="320">
        <f>IF('Formulario F1 + F2'!G16="",0,'Formulario F1 + F2'!G16)</f>
        <v>0</v>
      </c>
      <c r="E80" s="333">
        <f>IF('Formulario E'!L18="",0,'Formulario E'!L18)</f>
        <v>0</v>
      </c>
      <c r="F80" s="319">
        <f>IF('Formulario F1 + F2'!H16="E",1,0)</f>
        <v>0</v>
      </c>
      <c r="G80" s="320">
        <f>IF('Formulario F1 + F2'!I16="",0,'Formulario F1 + F2'!I16)</f>
        <v>0</v>
      </c>
      <c r="H80" s="333">
        <f>IF('Formulario E'!M18="",0,'Formulario E'!M18)</f>
        <v>0</v>
      </c>
      <c r="I80" s="320">
        <f t="shared" si="3"/>
        <v>0</v>
      </c>
      <c r="J80" s="320">
        <f t="shared" si="4"/>
        <v>0</v>
      </c>
      <c r="K80" s="320">
        <f t="shared" si="5"/>
        <v>0</v>
      </c>
      <c r="L80" s="320">
        <f t="shared" si="6"/>
        <v>0</v>
      </c>
      <c r="M80" s="284" t="str">
        <f>IF('Formulario F1 + F2'!C16="","",'Formulario F1 + F2'!K16)</f>
        <v/>
      </c>
      <c r="N80" s="285" t="str">
        <f>IF('Formulario F1 + F2'!C16="","",'Formulario F1 + F2'!L16)</f>
        <v/>
      </c>
      <c r="O80" s="284" t="str">
        <f>IF('Formulario F1 + F2'!C16="","",IF('Formulario F1 + F2'!M16="","k. A.",'Formulario F1 + F2'!M16))</f>
        <v/>
      </c>
      <c r="P80" s="286" t="str">
        <f>IF('Formulario F1 + F2'!C16="","",IF('Formulario F1 + F2'!N16="","k. A.",'Formulario F1 + F2'!N16))</f>
        <v/>
      </c>
      <c r="Q80" s="320">
        <f t="shared" si="7"/>
        <v>0</v>
      </c>
      <c r="R80" s="318">
        <f>'Formulario F1 + F2'!T16</f>
        <v>0</v>
      </c>
      <c r="S80" s="287" t="str">
        <f>IF('Formulario F1 + F2'!C16="","",IF('Formulario F1 + F2'!O16="","-",'Formulario F1 + F2'!O16))</f>
        <v/>
      </c>
      <c r="T80" s="287" t="str">
        <f>IF('Formulario F1 + F2'!C16="","",'Formulario F1 + F2'!P16)</f>
        <v/>
      </c>
    </row>
    <row r="81" spans="2:20" ht="15" customHeight="1" x14ac:dyDescent="0.2">
      <c r="B81" s="283" t="str">
        <f>IF('Formulario F1 + F2'!C17="","",'Formulario F1 + F2'!C17)</f>
        <v/>
      </c>
      <c r="C81" s="319">
        <f>IF('Formulario F1 + F2'!F17="E",1,0)</f>
        <v>0</v>
      </c>
      <c r="D81" s="320">
        <f>IF('Formulario F1 + F2'!G17="",0,'Formulario F1 + F2'!G17)</f>
        <v>0</v>
      </c>
      <c r="E81" s="333">
        <f>IF('Formulario E'!L19="",0,'Formulario E'!L19)</f>
        <v>0</v>
      </c>
      <c r="F81" s="319">
        <f>IF('Formulario F1 + F2'!H17="E",1,0)</f>
        <v>0</v>
      </c>
      <c r="G81" s="320">
        <f>IF('Formulario F1 + F2'!I17="",0,'Formulario F1 + F2'!I17)</f>
        <v>0</v>
      </c>
      <c r="H81" s="333">
        <f>IF('Formulario E'!M19="",0,'Formulario E'!M19)</f>
        <v>0</v>
      </c>
      <c r="I81" s="320">
        <f t="shared" si="3"/>
        <v>0</v>
      </c>
      <c r="J81" s="320">
        <f t="shared" si="4"/>
        <v>0</v>
      </c>
      <c r="K81" s="320">
        <f t="shared" si="5"/>
        <v>0</v>
      </c>
      <c r="L81" s="320">
        <f t="shared" si="6"/>
        <v>0</v>
      </c>
      <c r="M81" s="284" t="str">
        <f>IF('Formulario F1 + F2'!C17="","",'Formulario F1 + F2'!K17)</f>
        <v/>
      </c>
      <c r="N81" s="285" t="str">
        <f>IF('Formulario F1 + F2'!C17="","",'Formulario F1 + F2'!L17)</f>
        <v/>
      </c>
      <c r="O81" s="284" t="str">
        <f>IF('Formulario F1 + F2'!C17="","",IF('Formulario F1 + F2'!M17="","k. A.",'Formulario F1 + F2'!M17))</f>
        <v/>
      </c>
      <c r="P81" s="286" t="str">
        <f>IF('Formulario F1 + F2'!C17="","",IF('Formulario F1 + F2'!N17="","k. A.",'Formulario F1 + F2'!N17))</f>
        <v/>
      </c>
      <c r="Q81" s="320">
        <f t="shared" si="7"/>
        <v>0</v>
      </c>
      <c r="R81" s="318">
        <f>'Formulario F1 + F2'!T17</f>
        <v>0</v>
      </c>
      <c r="S81" s="287" t="str">
        <f>IF('Formulario F1 + F2'!C17="","",IF('Formulario F1 + F2'!O17="","-",'Formulario F1 + F2'!O17))</f>
        <v/>
      </c>
      <c r="T81" s="287" t="str">
        <f>IF('Formulario F1 + F2'!C17="","",'Formulario F1 + F2'!P17)</f>
        <v/>
      </c>
    </row>
    <row r="82" spans="2:20" ht="15" customHeight="1" x14ac:dyDescent="0.2">
      <c r="B82" s="283" t="str">
        <f>IF('Formulario F1 + F2'!C18="","",'Formulario F1 + F2'!C18)</f>
        <v/>
      </c>
      <c r="C82" s="319">
        <f>IF('Formulario F1 + F2'!F18="E",1,0)</f>
        <v>0</v>
      </c>
      <c r="D82" s="320">
        <f>IF('Formulario F1 + F2'!G18="",0,'Formulario F1 + F2'!G18)</f>
        <v>0</v>
      </c>
      <c r="E82" s="333">
        <f>IF('Formulario E'!L20="",0,'Formulario E'!L20)</f>
        <v>0</v>
      </c>
      <c r="F82" s="319">
        <f>IF('Formulario F1 + F2'!H18="E",1,0)</f>
        <v>0</v>
      </c>
      <c r="G82" s="320">
        <f>IF('Formulario F1 + F2'!I18="",0,'Formulario F1 + F2'!I18)</f>
        <v>0</v>
      </c>
      <c r="H82" s="333">
        <f>IF('Formulario E'!M20="",0,'Formulario E'!M20)</f>
        <v>0</v>
      </c>
      <c r="I82" s="320">
        <f t="shared" si="3"/>
        <v>0</v>
      </c>
      <c r="J82" s="320">
        <f t="shared" si="4"/>
        <v>0</v>
      </c>
      <c r="K82" s="320">
        <f t="shared" si="5"/>
        <v>0</v>
      </c>
      <c r="L82" s="320">
        <f t="shared" si="6"/>
        <v>0</v>
      </c>
      <c r="M82" s="284" t="str">
        <f>IF('Formulario F1 + F2'!C18="","",'Formulario F1 + F2'!K18)</f>
        <v/>
      </c>
      <c r="N82" s="285" t="str">
        <f>IF('Formulario F1 + F2'!C18="","",'Formulario F1 + F2'!L18)</f>
        <v/>
      </c>
      <c r="O82" s="284" t="str">
        <f>IF('Formulario F1 + F2'!C18="","",IF('Formulario F1 + F2'!M18="","k. A.",'Formulario F1 + F2'!M18))</f>
        <v/>
      </c>
      <c r="P82" s="286" t="str">
        <f>IF('Formulario F1 + F2'!C18="","",IF('Formulario F1 + F2'!N18="","k. A.",'Formulario F1 + F2'!N18))</f>
        <v/>
      </c>
      <c r="Q82" s="320">
        <f t="shared" si="7"/>
        <v>0</v>
      </c>
      <c r="R82" s="318">
        <f>'Formulario F1 + F2'!T18</f>
        <v>0</v>
      </c>
      <c r="S82" s="287" t="str">
        <f>IF('Formulario F1 + F2'!C18="","",IF('Formulario F1 + F2'!O18="","-",'Formulario F1 + F2'!O18))</f>
        <v/>
      </c>
      <c r="T82" s="287" t="str">
        <f>IF('Formulario F1 + F2'!C18="","",'Formulario F1 + F2'!P18)</f>
        <v/>
      </c>
    </row>
    <row r="83" spans="2:20" ht="15" customHeight="1" x14ac:dyDescent="0.2">
      <c r="B83" s="283" t="str">
        <f>IF('Formulario F1 + F2'!C19="","",'Formulario F1 + F2'!C19)</f>
        <v/>
      </c>
      <c r="C83" s="319">
        <f>IF('Formulario F1 + F2'!F19="E",1,0)</f>
        <v>0</v>
      </c>
      <c r="D83" s="320">
        <f>IF('Formulario F1 + F2'!G19="",0,'Formulario F1 + F2'!G19)</f>
        <v>0</v>
      </c>
      <c r="E83" s="333">
        <f>IF('Formulario E'!L21="",0,'Formulario E'!L21)</f>
        <v>0</v>
      </c>
      <c r="F83" s="319">
        <f>IF('Formulario F1 + F2'!H19="E",1,0)</f>
        <v>0</v>
      </c>
      <c r="G83" s="320">
        <f>IF('Formulario F1 + F2'!I19="",0,'Formulario F1 + F2'!I19)</f>
        <v>0</v>
      </c>
      <c r="H83" s="333">
        <f>IF('Formulario E'!M21="",0,'Formulario E'!M21)</f>
        <v>0</v>
      </c>
      <c r="I83" s="320">
        <f t="shared" si="3"/>
        <v>0</v>
      </c>
      <c r="J83" s="320">
        <f t="shared" si="4"/>
        <v>0</v>
      </c>
      <c r="K83" s="320">
        <f t="shared" si="5"/>
        <v>0</v>
      </c>
      <c r="L83" s="320">
        <f t="shared" si="6"/>
        <v>0</v>
      </c>
      <c r="M83" s="284" t="str">
        <f>IF('Formulario F1 + F2'!C19="","",'Formulario F1 + F2'!K19)</f>
        <v/>
      </c>
      <c r="N83" s="285" t="str">
        <f>IF('Formulario F1 + F2'!C19="","",'Formulario F1 + F2'!L19)</f>
        <v/>
      </c>
      <c r="O83" s="284" t="str">
        <f>IF('Formulario F1 + F2'!C19="","",IF('Formulario F1 + F2'!M19="","k. A.",'Formulario F1 + F2'!M19))</f>
        <v/>
      </c>
      <c r="P83" s="286" t="str">
        <f>IF('Formulario F1 + F2'!C19="","",IF('Formulario F1 + F2'!N19="","k. A.",'Formulario F1 + F2'!N19))</f>
        <v/>
      </c>
      <c r="Q83" s="320">
        <f t="shared" si="7"/>
        <v>0</v>
      </c>
      <c r="R83" s="318">
        <f>'Formulario F1 + F2'!T19</f>
        <v>0</v>
      </c>
      <c r="S83" s="287" t="str">
        <f>IF('Formulario F1 + F2'!C19="","",IF('Formulario F1 + F2'!O19="","-",'Formulario F1 + F2'!O19))</f>
        <v/>
      </c>
      <c r="T83" s="287" t="str">
        <f>IF('Formulario F1 + F2'!C19="","",'Formulario F1 + F2'!P19)</f>
        <v/>
      </c>
    </row>
    <row r="84" spans="2:20" ht="15" customHeight="1" x14ac:dyDescent="0.2">
      <c r="B84" s="283" t="str">
        <f>IF('Formulario F1 + F2'!C20="","",'Formulario F1 + F2'!C20)</f>
        <v/>
      </c>
      <c r="C84" s="319">
        <f>IF('Formulario F1 + F2'!F20="E",1,0)</f>
        <v>0</v>
      </c>
      <c r="D84" s="320">
        <f>IF('Formulario F1 + F2'!G20="",0,'Formulario F1 + F2'!G20)</f>
        <v>0</v>
      </c>
      <c r="E84" s="333">
        <f>IF('Formulario E'!L22="",0,'Formulario E'!L22)</f>
        <v>0</v>
      </c>
      <c r="F84" s="319">
        <f>IF('Formulario F1 + F2'!H20="E",1,0)</f>
        <v>0</v>
      </c>
      <c r="G84" s="320">
        <f>IF('Formulario F1 + F2'!I20="",0,'Formulario F1 + F2'!I20)</f>
        <v>0</v>
      </c>
      <c r="H84" s="333">
        <f>IF('Formulario E'!M22="",0,'Formulario E'!M22)</f>
        <v>0</v>
      </c>
      <c r="I84" s="320">
        <f t="shared" si="3"/>
        <v>0</v>
      </c>
      <c r="J84" s="320">
        <f t="shared" si="4"/>
        <v>0</v>
      </c>
      <c r="K84" s="320">
        <f t="shared" si="5"/>
        <v>0</v>
      </c>
      <c r="L84" s="320">
        <f t="shared" si="6"/>
        <v>0</v>
      </c>
      <c r="M84" s="284" t="str">
        <f>IF('Formulario F1 + F2'!C20="","",'Formulario F1 + F2'!K20)</f>
        <v/>
      </c>
      <c r="N84" s="285" t="str">
        <f>IF('Formulario F1 + F2'!C20="","",'Formulario F1 + F2'!L20)</f>
        <v/>
      </c>
      <c r="O84" s="284" t="str">
        <f>IF('Formulario F1 + F2'!C20="","",IF('Formulario F1 + F2'!M20="","k. A.",'Formulario F1 + F2'!M20))</f>
        <v/>
      </c>
      <c r="P84" s="286" t="str">
        <f>IF('Formulario F1 + F2'!C20="","",IF('Formulario F1 + F2'!N20="","k. A.",'Formulario F1 + F2'!N20))</f>
        <v/>
      </c>
      <c r="Q84" s="320">
        <f t="shared" si="7"/>
        <v>0</v>
      </c>
      <c r="R84" s="318">
        <f>'Formulario F1 + F2'!T20</f>
        <v>0</v>
      </c>
      <c r="S84" s="287" t="str">
        <f>IF('Formulario F1 + F2'!C20="","",IF('Formulario F1 + F2'!O20="","-",'Formulario F1 + F2'!O20))</f>
        <v/>
      </c>
      <c r="T84" s="287" t="str">
        <f>IF('Formulario F1 + F2'!C20="","",'Formulario F1 + F2'!P20)</f>
        <v/>
      </c>
    </row>
    <row r="85" spans="2:20" ht="15" customHeight="1" x14ac:dyDescent="0.2">
      <c r="B85" s="283" t="str">
        <f>IF('Formulario F1 + F2'!C21="","",'Formulario F1 + F2'!C21)</f>
        <v/>
      </c>
      <c r="C85" s="319">
        <f>IF('Formulario F1 + F2'!F21="E",1,0)</f>
        <v>0</v>
      </c>
      <c r="D85" s="320">
        <f>IF('Formulario F1 + F2'!G21="",0,'Formulario F1 + F2'!G21)</f>
        <v>0</v>
      </c>
      <c r="E85" s="333">
        <f>IF('Formulario E'!L23="",0,'Formulario E'!L23)</f>
        <v>0</v>
      </c>
      <c r="F85" s="319">
        <f>IF('Formulario F1 + F2'!H21="E",1,0)</f>
        <v>0</v>
      </c>
      <c r="G85" s="320">
        <f>IF('Formulario F1 + F2'!I21="",0,'Formulario F1 + F2'!I21)</f>
        <v>0</v>
      </c>
      <c r="H85" s="333">
        <f>IF('Formulario E'!M23="",0,'Formulario E'!M23)</f>
        <v>0</v>
      </c>
      <c r="I85" s="320">
        <f t="shared" si="3"/>
        <v>0</v>
      </c>
      <c r="J85" s="320">
        <f t="shared" si="4"/>
        <v>0</v>
      </c>
      <c r="K85" s="320">
        <f t="shared" si="5"/>
        <v>0</v>
      </c>
      <c r="L85" s="320">
        <f t="shared" si="6"/>
        <v>0</v>
      </c>
      <c r="M85" s="284" t="str">
        <f>IF('Formulario F1 + F2'!C21="","",'Formulario F1 + F2'!K21)</f>
        <v/>
      </c>
      <c r="N85" s="285" t="str">
        <f>IF('Formulario F1 + F2'!C21="","",'Formulario F1 + F2'!L21)</f>
        <v/>
      </c>
      <c r="O85" s="284" t="str">
        <f>IF('Formulario F1 + F2'!C21="","",IF('Formulario F1 + F2'!M21="","k. A.",'Formulario F1 + F2'!M21))</f>
        <v/>
      </c>
      <c r="P85" s="286" t="str">
        <f>IF('Formulario F1 + F2'!C21="","",IF('Formulario F1 + F2'!N21="","k. A.",'Formulario F1 + F2'!N21))</f>
        <v/>
      </c>
      <c r="Q85" s="320">
        <f t="shared" si="7"/>
        <v>0</v>
      </c>
      <c r="R85" s="318">
        <f>'Formulario F1 + F2'!T21</f>
        <v>0</v>
      </c>
      <c r="S85" s="287" t="str">
        <f>IF('Formulario F1 + F2'!C21="","",IF('Formulario F1 + F2'!O21="","-",'Formulario F1 + F2'!O21))</f>
        <v/>
      </c>
      <c r="T85" s="287" t="str">
        <f>IF('Formulario F1 + F2'!C21="","",'Formulario F1 + F2'!P21)</f>
        <v/>
      </c>
    </row>
    <row r="86" spans="2:20" ht="15" customHeight="1" x14ac:dyDescent="0.2">
      <c r="B86" s="283" t="str">
        <f>IF('Formulario F1 + F2'!C22="","",'Formulario F1 + F2'!C22)</f>
        <v/>
      </c>
      <c r="C86" s="319">
        <f>IF('Formulario F1 + F2'!F22="E",1,0)</f>
        <v>0</v>
      </c>
      <c r="D86" s="320">
        <f>IF('Formulario F1 + F2'!G22="",0,'Formulario F1 + F2'!G22)</f>
        <v>0</v>
      </c>
      <c r="E86" s="333">
        <f>IF('Formulario E'!L24="",0,'Formulario E'!L24)</f>
        <v>0</v>
      </c>
      <c r="F86" s="319">
        <f>IF('Formulario F1 + F2'!H22="E",1,0)</f>
        <v>0</v>
      </c>
      <c r="G86" s="320">
        <f>IF('Formulario F1 + F2'!I22="",0,'Formulario F1 + F2'!I22)</f>
        <v>0</v>
      </c>
      <c r="H86" s="333">
        <f>IF('Formulario E'!M24="",0,'Formulario E'!M24)</f>
        <v>0</v>
      </c>
      <c r="I86" s="320">
        <f t="shared" si="3"/>
        <v>0</v>
      </c>
      <c r="J86" s="320">
        <f t="shared" si="4"/>
        <v>0</v>
      </c>
      <c r="K86" s="320">
        <f t="shared" si="5"/>
        <v>0</v>
      </c>
      <c r="L86" s="320">
        <f t="shared" si="6"/>
        <v>0</v>
      </c>
      <c r="M86" s="284" t="str">
        <f>IF('Formulario F1 + F2'!C22="","",'Formulario F1 + F2'!K22)</f>
        <v/>
      </c>
      <c r="N86" s="285" t="str">
        <f>IF('Formulario F1 + F2'!C22="","",'Formulario F1 + F2'!L22)</f>
        <v/>
      </c>
      <c r="O86" s="284" t="str">
        <f>IF('Formulario F1 + F2'!C22="","",IF('Formulario F1 + F2'!M22="","k. A.",'Formulario F1 + F2'!M22))</f>
        <v/>
      </c>
      <c r="P86" s="286" t="str">
        <f>IF('Formulario F1 + F2'!C22="","",IF('Formulario F1 + F2'!N22="","k. A.",'Formulario F1 + F2'!N22))</f>
        <v/>
      </c>
      <c r="Q86" s="320">
        <f t="shared" si="7"/>
        <v>0</v>
      </c>
      <c r="R86" s="318">
        <f>'Formulario F1 + F2'!T22</f>
        <v>0</v>
      </c>
      <c r="S86" s="287" t="str">
        <f>IF('Formulario F1 + F2'!C22="","",IF('Formulario F1 + F2'!O22="","-",'Formulario F1 + F2'!O22))</f>
        <v/>
      </c>
      <c r="T86" s="287" t="str">
        <f>IF('Formulario F1 + F2'!C22="","",'Formulario F1 + F2'!P22)</f>
        <v/>
      </c>
    </row>
    <row r="87" spans="2:20" ht="15" customHeight="1" x14ac:dyDescent="0.2">
      <c r="B87" s="283" t="str">
        <f>IF('Formulario F1 + F2'!C23="","",'Formulario F1 + F2'!C23)</f>
        <v/>
      </c>
      <c r="C87" s="319">
        <f>IF('Formulario F1 + F2'!F23="E",1,0)</f>
        <v>0</v>
      </c>
      <c r="D87" s="320">
        <f>IF('Formulario F1 + F2'!G23="",0,'Formulario F1 + F2'!G23)</f>
        <v>0</v>
      </c>
      <c r="E87" s="333">
        <f>IF('Formulario E'!L25="",0,'Formulario E'!L25)</f>
        <v>0</v>
      </c>
      <c r="F87" s="319">
        <f>IF('Formulario F1 + F2'!H23="E",1,0)</f>
        <v>0</v>
      </c>
      <c r="G87" s="320">
        <f>IF('Formulario F1 + F2'!I23="",0,'Formulario F1 + F2'!I23)</f>
        <v>0</v>
      </c>
      <c r="H87" s="333">
        <f>IF('Formulario E'!M25="",0,'Formulario E'!M25)</f>
        <v>0</v>
      </c>
      <c r="I87" s="320">
        <f t="shared" si="3"/>
        <v>0</v>
      </c>
      <c r="J87" s="320">
        <f t="shared" si="4"/>
        <v>0</v>
      </c>
      <c r="K87" s="320">
        <f t="shared" si="5"/>
        <v>0</v>
      </c>
      <c r="L87" s="320">
        <f t="shared" si="6"/>
        <v>0</v>
      </c>
      <c r="M87" s="284" t="str">
        <f>IF('Formulario F1 + F2'!C23="","",'Formulario F1 + F2'!K23)</f>
        <v/>
      </c>
      <c r="N87" s="285" t="str">
        <f>IF('Formulario F1 + F2'!C23="","",'Formulario F1 + F2'!L23)</f>
        <v/>
      </c>
      <c r="O87" s="284" t="str">
        <f>IF('Formulario F1 + F2'!C23="","",IF('Formulario F1 + F2'!M23="","k. A.",'Formulario F1 + F2'!M23))</f>
        <v/>
      </c>
      <c r="P87" s="286" t="str">
        <f>IF('Formulario F1 + F2'!C23="","",IF('Formulario F1 + F2'!N23="","k. A.",'Formulario F1 + F2'!N23))</f>
        <v/>
      </c>
      <c r="Q87" s="320">
        <f t="shared" si="7"/>
        <v>0</v>
      </c>
      <c r="R87" s="318">
        <f>'Formulario F1 + F2'!T23</f>
        <v>0</v>
      </c>
      <c r="S87" s="287" t="str">
        <f>IF('Formulario F1 + F2'!C23="","",IF('Formulario F1 + F2'!O23="","-",'Formulario F1 + F2'!O23))</f>
        <v/>
      </c>
      <c r="T87" s="287" t="str">
        <f>IF('Formulario F1 + F2'!C23="","",'Formulario F1 + F2'!P23)</f>
        <v/>
      </c>
    </row>
    <row r="88" spans="2:20" ht="15" customHeight="1" x14ac:dyDescent="0.2">
      <c r="B88" s="293" t="str">
        <f>IF('Formulario F1 + F2'!C24="","",'Formulario F1 + F2'!C24)</f>
        <v/>
      </c>
      <c r="C88" s="319">
        <f>IF('Formulario F1 + F2'!F24="E",1,0)</f>
        <v>0</v>
      </c>
      <c r="D88" s="320">
        <f>IF('Formulario F1 + F2'!G24="",0,'Formulario F1 + F2'!G24)</f>
        <v>0</v>
      </c>
      <c r="E88" s="333">
        <f>IF('Formulario E'!L26="",0,'Formulario E'!L26)</f>
        <v>0</v>
      </c>
      <c r="F88" s="319">
        <f>IF('Formulario F1 + F2'!H24="E",1,0)</f>
        <v>0</v>
      </c>
      <c r="G88" s="320">
        <f>IF('Formulario F1 + F2'!I24="",0,'Formulario F1 + F2'!I24)</f>
        <v>0</v>
      </c>
      <c r="H88" s="333">
        <f>IF('Formulario E'!M26="",0,'Formulario E'!M26)</f>
        <v>0</v>
      </c>
      <c r="I88" s="320">
        <f t="shared" si="3"/>
        <v>0</v>
      </c>
      <c r="J88" s="320">
        <f t="shared" si="4"/>
        <v>0</v>
      </c>
      <c r="K88" s="320">
        <f t="shared" si="5"/>
        <v>0</v>
      </c>
      <c r="L88" s="320">
        <f t="shared" si="6"/>
        <v>0</v>
      </c>
      <c r="M88" s="294" t="str">
        <f>IF('Formulario F1 + F2'!C24="","",'Formulario F1 + F2'!K24)</f>
        <v/>
      </c>
      <c r="N88" s="295" t="str">
        <f>IF('Formulario F1 + F2'!C24="","",'Formulario F1 + F2'!L24)</f>
        <v/>
      </c>
      <c r="O88" s="294" t="str">
        <f>IF('Formulario F1 + F2'!C24="","",IF('Formulario F1 + F2'!M24="","k. A.",'Formulario F1 + F2'!M24))</f>
        <v/>
      </c>
      <c r="P88" s="296" t="str">
        <f>IF('Formulario F1 + F2'!C24="","",IF('Formulario F1 + F2'!N24="","k. A.",'Formulario F1 + F2'!N24))</f>
        <v/>
      </c>
      <c r="Q88" s="320">
        <f t="shared" si="7"/>
        <v>0</v>
      </c>
      <c r="R88" s="318">
        <f>'Formulario F1 + F2'!T24</f>
        <v>0</v>
      </c>
      <c r="S88" s="297" t="str">
        <f>IF('Formulario F1 + F2'!C24="","",IF('Formulario F1 + F2'!O24="","-",'Formulario F1 + F2'!O24))</f>
        <v/>
      </c>
      <c r="T88" s="297" t="str">
        <f>IF('Formulario F1 + F2'!C24="","",'Formulario F1 + F2'!P24)</f>
        <v/>
      </c>
    </row>
    <row r="89" spans="2:20" customFormat="1" ht="20.25" customHeight="1" x14ac:dyDescent="0.2">
      <c r="B89" s="1373" t="str">
        <f>Sprachen!H732</f>
        <v>1) Le misure nell’ambito della tecnica impiantistica o dell’involucro edilizio con un payback inferiore agli 8 anni sono considerate redditizie e devono essere realizzate.</v>
      </c>
      <c r="C89" s="1373"/>
      <c r="D89" s="1373"/>
      <c r="E89" s="1373"/>
      <c r="F89" s="1373"/>
      <c r="G89" s="1373"/>
      <c r="H89" s="1373"/>
      <c r="I89" s="1373"/>
      <c r="J89" s="1373"/>
      <c r="K89" s="1373"/>
      <c r="L89" s="1373"/>
      <c r="M89" s="1373"/>
      <c r="N89" s="1373"/>
      <c r="O89" s="1373"/>
      <c r="P89" s="1373"/>
      <c r="Q89" s="1373"/>
      <c r="R89" s="1373"/>
      <c r="S89" s="1373"/>
      <c r="T89" s="1373"/>
    </row>
    <row r="90" spans="2:20" ht="23.25" customHeight="1" x14ac:dyDescent="0.2">
      <c r="B90" s="1378" t="str">
        <f>Sprachen!H733</f>
        <v xml:space="preserve">Misure nell’ambito
impianti di processo e produzione ²⁾
</v>
      </c>
      <c r="C90" s="315"/>
      <c r="D90" s="315"/>
      <c r="E90" s="332"/>
      <c r="F90" s="315"/>
      <c r="G90" s="315"/>
      <c r="H90" s="332"/>
      <c r="I90" s="315"/>
      <c r="J90" s="315"/>
      <c r="K90" s="315"/>
      <c r="L90" s="315"/>
      <c r="M90" s="1376" t="str">
        <f>Sprachen!H749</f>
        <v>Risparmio energetico</v>
      </c>
      <c r="N90" s="1377"/>
      <c r="O90" s="1376" t="str">
        <f>Sprachen!H755</f>
        <v>Investimenti</v>
      </c>
      <c r="P90" s="1377"/>
      <c r="Q90" s="315"/>
      <c r="R90" s="317"/>
      <c r="S90" s="631" t="str">
        <f>Sprachen!H768</f>
        <v>Payback</v>
      </c>
      <c r="T90" s="251" t="str">
        <f>Sprachen!H772</f>
        <v>Attuazione</v>
      </c>
    </row>
    <row r="91" spans="2:20" ht="23.25" customHeight="1" x14ac:dyDescent="0.2">
      <c r="B91" s="1379" t="e">
        <f>Sprachen!#REF!</f>
        <v>#REF!</v>
      </c>
      <c r="C91" s="315"/>
      <c r="D91" s="315"/>
      <c r="E91" s="332"/>
      <c r="F91" s="315"/>
      <c r="G91" s="315"/>
      <c r="H91" s="332"/>
      <c r="I91" s="315"/>
      <c r="J91" s="315"/>
      <c r="K91" s="315"/>
      <c r="L91" s="315"/>
      <c r="M91" s="277" t="str">
        <f>Sprachen!H750</f>
        <v>Totale (pond.)
[kWh/a]</v>
      </c>
      <c r="N91" s="278" t="str">
        <f>Sprachen!H752</f>
        <v>Risparmio
percent. [-]</v>
      </c>
      <c r="O91" s="277" t="str">
        <f>Sprachen!H756</f>
        <v>Totale
[CHF]</v>
      </c>
      <c r="P91" s="278" t="str">
        <f>Sprachen!H765</f>
        <v>Quota costi energia [-]</v>
      </c>
      <c r="Q91" s="315"/>
      <c r="R91" s="317"/>
      <c r="S91" s="279" t="str">
        <f>Sprachen!H769</f>
        <v>Anni
[a]</v>
      </c>
      <c r="T91" s="279" t="str">
        <f>Sprachen!H773</f>
        <v>[si] o
[no]</v>
      </c>
    </row>
    <row r="92" spans="2:20" ht="15" customHeight="1" x14ac:dyDescent="0.2">
      <c r="B92" s="288" t="str">
        <f>IF('Formulario F1 + F2'!C26="","",'Formulario F1 + F2'!C26)</f>
        <v/>
      </c>
      <c r="C92" s="319">
        <f>IF('Formulario F1 + F2'!F26="E",1,0)</f>
        <v>0</v>
      </c>
      <c r="D92" s="320">
        <f>IF('Formulario F1 + F2'!G26="",0,'Formulario F1 + F2'!G26)</f>
        <v>0</v>
      </c>
      <c r="E92" s="333">
        <f>IF('Formulario E'!L28="",0,'Formulario E'!L28)</f>
        <v>0</v>
      </c>
      <c r="F92" s="319">
        <f>IF('Formulario F1 + F2'!H26="E",1,0)</f>
        <v>0</v>
      </c>
      <c r="G92" s="320">
        <f>IF('Formulario F1 + F2'!I26="",0,'Formulario F1 + F2'!I26)</f>
        <v>0</v>
      </c>
      <c r="H92" s="333">
        <f>IF('Formulario E'!M28="",0,'Formulario E'!M28)</f>
        <v>0</v>
      </c>
      <c r="I92" s="320">
        <f t="shared" ref="I92" si="8">C92*D92+F92*G92</f>
        <v>0</v>
      </c>
      <c r="J92" s="320">
        <f t="shared" si="4"/>
        <v>0</v>
      </c>
      <c r="K92" s="320">
        <f t="shared" ref="K92" si="9">D92+G92-I92</f>
        <v>0</v>
      </c>
      <c r="L92" s="320">
        <f t="shared" si="6"/>
        <v>0</v>
      </c>
      <c r="M92" s="289" t="str">
        <f>IF('Formulario F1 + F2'!C26="","",'Formulario F1 + F2'!K26)</f>
        <v/>
      </c>
      <c r="N92" s="290" t="str">
        <f>IF('Formulario F1 + F2'!C26="","",'Formulario F1 + F2'!L26)</f>
        <v/>
      </c>
      <c r="O92" s="289" t="str">
        <f>IF('Formulario F1 + F2'!C26="","",IF('Formulario F1 + F2'!M26="","k. A.",'Formulario F1 + F2'!M26))</f>
        <v/>
      </c>
      <c r="P92" s="291" t="str">
        <f>IF('Formulario F1 + F2'!C26="","",IF('Formulario F1 + F2'!N26="","k. A.",'Formulario F1 + F2'!N26))</f>
        <v/>
      </c>
      <c r="Q92" s="320">
        <f t="shared" si="7"/>
        <v>0</v>
      </c>
      <c r="R92" s="318">
        <f>'Formulario F1 + F2'!T26</f>
        <v>0</v>
      </c>
      <c r="S92" s="292" t="str">
        <f>IF('Formulario F1 + F2'!C26="","",IF('Formulario F1 + F2'!O26="","-",'Formulario F1 + F2'!O26))</f>
        <v/>
      </c>
      <c r="T92" s="292" t="str">
        <f>IF('Formulario F1 + F2'!C26="","",'Formulario F1 + F2'!P26)</f>
        <v/>
      </c>
    </row>
    <row r="93" spans="2:20" ht="15" customHeight="1" x14ac:dyDescent="0.2">
      <c r="B93" s="283" t="str">
        <f>IF('Formulario F1 + F2'!C27="","",'Formulario F1 + F2'!C27)</f>
        <v/>
      </c>
      <c r="C93" s="319">
        <f>IF('Formulario F1 + F2'!F27="E",1,0)</f>
        <v>0</v>
      </c>
      <c r="D93" s="320">
        <f>IF('Formulario F1 + F2'!G27="",0,'Formulario F1 + F2'!G27)</f>
        <v>0</v>
      </c>
      <c r="E93" s="333">
        <f>IF('Formulario E'!L29="",0,'Formulario E'!L29)</f>
        <v>0</v>
      </c>
      <c r="F93" s="319">
        <f>IF('Formulario F1 + F2'!H27="E",1,0)</f>
        <v>0</v>
      </c>
      <c r="G93" s="320">
        <f>IF('Formulario F1 + F2'!I27="",0,'Formulario F1 + F2'!I27)</f>
        <v>0</v>
      </c>
      <c r="H93" s="333">
        <f>IF('Formulario E'!M29="",0,'Formulario E'!M29)</f>
        <v>0</v>
      </c>
      <c r="I93" s="320">
        <f t="shared" ref="I93:I97" si="10">C93*D93+F93*G93</f>
        <v>0</v>
      </c>
      <c r="J93" s="320">
        <f t="shared" si="4"/>
        <v>0</v>
      </c>
      <c r="K93" s="320">
        <f t="shared" ref="K93:K97" si="11">D93+G93-I93</f>
        <v>0</v>
      </c>
      <c r="L93" s="320">
        <f t="shared" si="6"/>
        <v>0</v>
      </c>
      <c r="M93" s="284" t="str">
        <f>IF('Formulario F1 + F2'!C27="","",'Formulario F1 + F2'!K27)</f>
        <v/>
      </c>
      <c r="N93" s="285" t="str">
        <f>IF('Formulario F1 + F2'!C27="","",'Formulario F1 + F2'!L27)</f>
        <v/>
      </c>
      <c r="O93" s="284" t="str">
        <f>IF('Formulario F1 + F2'!C27="","",IF('Formulario F1 + F2'!M27="","k. A.",'Formulario F1 + F2'!M27))</f>
        <v/>
      </c>
      <c r="P93" s="286" t="str">
        <f>IF('Formulario F1 + F2'!C27="","",IF('Formulario F1 + F2'!N27="","k. A.",'Formulario F1 + F2'!N27))</f>
        <v/>
      </c>
      <c r="Q93" s="320">
        <f t="shared" si="7"/>
        <v>0</v>
      </c>
      <c r="R93" s="318">
        <f>'Formulario F1 + F2'!T27</f>
        <v>0</v>
      </c>
      <c r="S93" s="287" t="str">
        <f>IF('Formulario F1 + F2'!C27="","",IF('Formulario F1 + F2'!O27="","-",'Formulario F1 + F2'!O27))</f>
        <v/>
      </c>
      <c r="T93" s="287" t="str">
        <f>IF('Formulario F1 + F2'!C27="","",'Formulario F1 + F2'!P27)</f>
        <v/>
      </c>
    </row>
    <row r="94" spans="2:20" ht="15" customHeight="1" x14ac:dyDescent="0.2">
      <c r="B94" s="283" t="str">
        <f>IF('Formulario F1 + F2'!C28="","",'Formulario F1 + F2'!C28)</f>
        <v/>
      </c>
      <c r="C94" s="319">
        <f>IF('Formulario F1 + F2'!F28="E",1,0)</f>
        <v>0</v>
      </c>
      <c r="D94" s="320">
        <f>IF('Formulario F1 + F2'!G28="",0,'Formulario F1 + F2'!G28)</f>
        <v>0</v>
      </c>
      <c r="E94" s="333">
        <f>IF('Formulario E'!L30="",0,'Formulario E'!L30)</f>
        <v>0</v>
      </c>
      <c r="F94" s="319">
        <f>IF('Formulario F1 + F2'!H28="E",1,0)</f>
        <v>0</v>
      </c>
      <c r="G94" s="320">
        <f>IF('Formulario F1 + F2'!I28="",0,'Formulario F1 + F2'!I28)</f>
        <v>0</v>
      </c>
      <c r="H94" s="333">
        <f>IF('Formulario E'!M30="",0,'Formulario E'!M30)</f>
        <v>0</v>
      </c>
      <c r="I94" s="320">
        <f t="shared" si="10"/>
        <v>0</v>
      </c>
      <c r="J94" s="320">
        <f t="shared" si="4"/>
        <v>0</v>
      </c>
      <c r="K94" s="320">
        <f t="shared" si="11"/>
        <v>0</v>
      </c>
      <c r="L94" s="320">
        <f t="shared" si="6"/>
        <v>0</v>
      </c>
      <c r="M94" s="284" t="str">
        <f>IF('Formulario F1 + F2'!C28="","",'Formulario F1 + F2'!K28)</f>
        <v/>
      </c>
      <c r="N94" s="285" t="str">
        <f>IF('Formulario F1 + F2'!C28="","",'Formulario F1 + F2'!L28)</f>
        <v/>
      </c>
      <c r="O94" s="284" t="str">
        <f>IF('Formulario F1 + F2'!C28="","",IF('Formulario F1 + F2'!M28="","k. A.",'Formulario F1 + F2'!M28))</f>
        <v/>
      </c>
      <c r="P94" s="286" t="str">
        <f>IF('Formulario F1 + F2'!C28="","",IF('Formulario F1 + F2'!N28="","k. A.",'Formulario F1 + F2'!N28))</f>
        <v/>
      </c>
      <c r="Q94" s="320">
        <f t="shared" si="7"/>
        <v>0</v>
      </c>
      <c r="R94" s="318">
        <f>'Formulario F1 + F2'!T28</f>
        <v>0</v>
      </c>
      <c r="S94" s="287" t="str">
        <f>IF('Formulario F1 + F2'!C28="","",IF('Formulario F1 + F2'!O28="","-",'Formulario F1 + F2'!O28))</f>
        <v/>
      </c>
      <c r="T94" s="287" t="str">
        <f>IF('Formulario F1 + F2'!C28="","",'Formulario F1 + F2'!P28)</f>
        <v/>
      </c>
    </row>
    <row r="95" spans="2:20" ht="15" customHeight="1" x14ac:dyDescent="0.2">
      <c r="B95" s="283" t="str">
        <f>IF('Formulario F1 + F2'!C29="","",'Formulario F1 + F2'!C29)</f>
        <v/>
      </c>
      <c r="C95" s="319">
        <f>IF('Formulario F1 + F2'!F29="E",1,0)</f>
        <v>0</v>
      </c>
      <c r="D95" s="320">
        <f>IF('Formulario F1 + F2'!G29="",0,'Formulario F1 + F2'!G29)</f>
        <v>0</v>
      </c>
      <c r="E95" s="333">
        <f>IF('Formulario E'!L31="",0,'Formulario E'!L31)</f>
        <v>0</v>
      </c>
      <c r="F95" s="319">
        <f>IF('Formulario F1 + F2'!H29="E",1,0)</f>
        <v>0</v>
      </c>
      <c r="G95" s="320">
        <f>IF('Formulario F1 + F2'!I29="",0,'Formulario F1 + F2'!I29)</f>
        <v>0</v>
      </c>
      <c r="H95" s="333">
        <f>IF('Formulario E'!M31="",0,'Formulario E'!M31)</f>
        <v>0</v>
      </c>
      <c r="I95" s="320">
        <f t="shared" si="10"/>
        <v>0</v>
      </c>
      <c r="J95" s="320">
        <f t="shared" si="4"/>
        <v>0</v>
      </c>
      <c r="K95" s="320">
        <f t="shared" si="11"/>
        <v>0</v>
      </c>
      <c r="L95" s="320">
        <f t="shared" si="6"/>
        <v>0</v>
      </c>
      <c r="M95" s="284" t="str">
        <f>IF('Formulario F1 + F2'!C29="","",'Formulario F1 + F2'!K29)</f>
        <v/>
      </c>
      <c r="N95" s="285" t="str">
        <f>IF('Formulario F1 + F2'!C29="","",'Formulario F1 + F2'!L29)</f>
        <v/>
      </c>
      <c r="O95" s="284" t="str">
        <f>IF('Formulario F1 + F2'!C29="","",IF('Formulario F1 + F2'!M29="","k. A.",'Formulario F1 + F2'!M29))</f>
        <v/>
      </c>
      <c r="P95" s="286" t="str">
        <f>IF('Formulario F1 + F2'!C29="","",IF('Formulario F1 + F2'!N29="","k. A.",'Formulario F1 + F2'!N29))</f>
        <v/>
      </c>
      <c r="Q95" s="320">
        <f t="shared" si="7"/>
        <v>0</v>
      </c>
      <c r="R95" s="318">
        <f>'Formulario F1 + F2'!T29</f>
        <v>0</v>
      </c>
      <c r="S95" s="287" t="str">
        <f>IF('Formulario F1 + F2'!C29="","",IF('Formulario F1 + F2'!O29="","-",'Formulario F1 + F2'!O29))</f>
        <v/>
      </c>
      <c r="T95" s="287" t="str">
        <f>IF('Formulario F1 + F2'!C29="","",'Formulario F1 + F2'!P29)</f>
        <v/>
      </c>
    </row>
    <row r="96" spans="2:20" ht="15" customHeight="1" x14ac:dyDescent="0.2">
      <c r="B96" s="283" t="str">
        <f>IF('Formulario F1 + F2'!C30="","",'Formulario F1 + F2'!C30)</f>
        <v/>
      </c>
      <c r="C96" s="319">
        <f>IF('Formulario F1 + F2'!F30="E",1,0)</f>
        <v>0</v>
      </c>
      <c r="D96" s="320">
        <f>IF('Formulario F1 + F2'!G30="",0,'Formulario F1 + F2'!G30)</f>
        <v>0</v>
      </c>
      <c r="E96" s="333">
        <f>IF('Formulario E'!L32="",0,'Formulario E'!L32)</f>
        <v>0</v>
      </c>
      <c r="F96" s="319">
        <f>IF('Formulario F1 + F2'!H30="E",1,0)</f>
        <v>0</v>
      </c>
      <c r="G96" s="320">
        <f>IF('Formulario F1 + F2'!I30="",0,'Formulario F1 + F2'!I30)</f>
        <v>0</v>
      </c>
      <c r="H96" s="333">
        <f>IF('Formulario E'!M32="",0,'Formulario E'!M32)</f>
        <v>0</v>
      </c>
      <c r="I96" s="320">
        <f t="shared" si="10"/>
        <v>0</v>
      </c>
      <c r="J96" s="320">
        <f t="shared" si="4"/>
        <v>0</v>
      </c>
      <c r="K96" s="320">
        <f t="shared" si="11"/>
        <v>0</v>
      </c>
      <c r="L96" s="320">
        <f t="shared" si="6"/>
        <v>0</v>
      </c>
      <c r="M96" s="284" t="str">
        <f>IF('Formulario F1 + F2'!C30="","",'Formulario F1 + F2'!K30)</f>
        <v/>
      </c>
      <c r="N96" s="285" t="str">
        <f>IF('Formulario F1 + F2'!C30="","",'Formulario F1 + F2'!L30)</f>
        <v/>
      </c>
      <c r="O96" s="284" t="str">
        <f>IF('Formulario F1 + F2'!C30="","",IF('Formulario F1 + F2'!M30="","k. A.",'Formulario F1 + F2'!M30))</f>
        <v/>
      </c>
      <c r="P96" s="286" t="str">
        <f>IF('Formulario F1 + F2'!C30="","",IF('Formulario F1 + F2'!N30="","k. A.",'Formulario F1 + F2'!N30))</f>
        <v/>
      </c>
      <c r="Q96" s="320">
        <f t="shared" si="7"/>
        <v>0</v>
      </c>
      <c r="R96" s="318">
        <f>'Formulario F1 + F2'!T30</f>
        <v>0</v>
      </c>
      <c r="S96" s="287" t="str">
        <f>IF('Formulario F1 + F2'!C30="","",IF('Formulario F1 + F2'!O30="","-",'Formulario F1 + F2'!O30))</f>
        <v/>
      </c>
      <c r="T96" s="287" t="str">
        <f>IF('Formulario F1 + F2'!C30="","",'Formulario F1 + F2'!P30)</f>
        <v/>
      </c>
    </row>
    <row r="97" spans="2:20" ht="15" customHeight="1" x14ac:dyDescent="0.2">
      <c r="B97" s="293" t="str">
        <f>IF('Formulario F1 + F2'!C31="","",'Formulario F1 + F2'!C31)</f>
        <v/>
      </c>
      <c r="C97" s="319">
        <f>IF('Formulario F1 + F2'!F31="E",1,0)</f>
        <v>0</v>
      </c>
      <c r="D97" s="320">
        <f>IF('Formulario F1 + F2'!G31="",0,'Formulario F1 + F2'!G31)</f>
        <v>0</v>
      </c>
      <c r="E97" s="333">
        <f>IF('Formulario E'!L33="",0,'Formulario E'!L33)</f>
        <v>0</v>
      </c>
      <c r="F97" s="319">
        <f>IF('Formulario F1 + F2'!H31="E",1,0)</f>
        <v>0</v>
      </c>
      <c r="G97" s="320">
        <f>IF('Formulario F1 + F2'!I31="",0,'Formulario F1 + F2'!I31)</f>
        <v>0</v>
      </c>
      <c r="H97" s="333">
        <f>IF('Formulario E'!M33="",0,'Formulario E'!M33)</f>
        <v>0</v>
      </c>
      <c r="I97" s="320">
        <f t="shared" si="10"/>
        <v>0</v>
      </c>
      <c r="J97" s="320">
        <f t="shared" si="4"/>
        <v>0</v>
      </c>
      <c r="K97" s="320">
        <f t="shared" si="11"/>
        <v>0</v>
      </c>
      <c r="L97" s="320">
        <f t="shared" si="6"/>
        <v>0</v>
      </c>
      <c r="M97" s="294" t="str">
        <f>IF('Formulario F1 + F2'!C31="","",'Formulario F1 + F2'!K31)</f>
        <v/>
      </c>
      <c r="N97" s="295" t="str">
        <f>IF('Formulario F1 + F2'!C31="","",'Formulario F1 + F2'!L31)</f>
        <v/>
      </c>
      <c r="O97" s="294" t="str">
        <f>IF('Formulario F1 + F2'!C31="","",IF('Formulario F1 + F2'!M31="","k. A.",'Formulario F1 + F2'!M31))</f>
        <v/>
      </c>
      <c r="P97" s="296" t="str">
        <f>IF('Formulario F1 + F2'!C31="","",IF('Formulario F1 + F2'!N31="","k. A.",'Formulario F1 + F2'!N31))</f>
        <v/>
      </c>
      <c r="Q97" s="320">
        <f t="shared" si="7"/>
        <v>0</v>
      </c>
      <c r="R97" s="318">
        <f>'Formulario F1 + F2'!T31</f>
        <v>0</v>
      </c>
      <c r="S97" s="297" t="str">
        <f>IF('Formulario F1 + F2'!C31="","",IF('Formulario F1 + F2'!O31="","-",'Formulario F1 + F2'!O31))</f>
        <v/>
      </c>
      <c r="T97" s="297" t="str">
        <f>IF('Formulario F1 + F2'!C31="","",'Formulario F1 + F2'!P31)</f>
        <v/>
      </c>
    </row>
    <row r="98" spans="2:20" ht="22.5" customHeight="1" x14ac:dyDescent="0.2">
      <c r="B98" s="1373" t="str">
        <f>Sprachen!H734</f>
        <v>2) Le misure nell’ambito degli impianti di processo e produzione con un payback inferiore ai 4 anni sono considerate redditizie e devono essere realizzate.</v>
      </c>
      <c r="C98" s="1373"/>
      <c r="D98" s="1373"/>
      <c r="E98" s="1373"/>
      <c r="F98" s="1373"/>
      <c r="G98" s="1373"/>
      <c r="H98" s="1373"/>
      <c r="I98" s="1373"/>
      <c r="J98" s="1373"/>
      <c r="K98" s="1373"/>
      <c r="L98" s="1373"/>
      <c r="M98" s="1373"/>
      <c r="N98" s="1373"/>
      <c r="O98" s="1373"/>
      <c r="P98" s="1373"/>
      <c r="Q98" s="1373"/>
      <c r="R98" s="1373"/>
      <c r="S98" s="1373"/>
      <c r="T98" s="1373"/>
    </row>
    <row r="99" spans="2:20" ht="9" customHeight="1" x14ac:dyDescent="0.2">
      <c r="C99" s="315"/>
      <c r="D99" s="315"/>
      <c r="E99" s="315"/>
      <c r="F99" s="315"/>
      <c r="G99" s="315"/>
      <c r="H99" s="315"/>
      <c r="I99" s="315"/>
      <c r="J99" s="315"/>
      <c r="K99" s="315"/>
      <c r="L99" s="315"/>
      <c r="Q99" s="315"/>
      <c r="R99" s="317"/>
    </row>
    <row r="100" spans="2:20" ht="7.5" customHeight="1" x14ac:dyDescent="0.2">
      <c r="B100" s="39"/>
      <c r="C100" s="340"/>
      <c r="D100" s="340"/>
      <c r="E100" s="340"/>
      <c r="F100" s="340"/>
      <c r="G100" s="340"/>
      <c r="H100" s="340"/>
      <c r="I100" s="340"/>
      <c r="J100" s="340"/>
      <c r="K100" s="340"/>
      <c r="L100" s="340"/>
      <c r="M100" s="150"/>
      <c r="N100" s="150"/>
      <c r="O100" s="150"/>
      <c r="P100" s="150"/>
      <c r="Q100" s="340"/>
      <c r="R100" s="317"/>
      <c r="S100" s="150"/>
      <c r="T100" s="150"/>
    </row>
    <row r="101" spans="2:20" ht="15" customHeight="1" x14ac:dyDescent="0.2">
      <c r="B101" s="3" t="str">
        <f>Sprachen!H735</f>
        <v>Dati di riferimento concernenti l’attuazione delle misure</v>
      </c>
      <c r="C101" s="315"/>
      <c r="D101" s="315"/>
      <c r="E101" s="315"/>
      <c r="F101" s="315"/>
      <c r="G101" s="315"/>
      <c r="H101" s="315"/>
      <c r="I101" s="315"/>
      <c r="J101" s="315"/>
      <c r="K101" s="315"/>
      <c r="L101" s="315"/>
      <c r="Q101" s="315"/>
      <c r="R101" s="317"/>
    </row>
    <row r="102" spans="2:20" ht="15" customHeight="1" x14ac:dyDescent="0.2">
      <c r="B102" s="9" t="str">
        <f>Sprachen!H736</f>
        <v>Dati di riferimento concernenti l’attuazione delle misure nei prossimi tre anni:</v>
      </c>
      <c r="C102" s="315"/>
      <c r="D102" s="315"/>
      <c r="E102" s="315"/>
      <c r="F102" s="315"/>
      <c r="G102" s="315"/>
      <c r="H102" s="315"/>
      <c r="I102" s="315"/>
      <c r="J102" s="315"/>
      <c r="K102" s="315"/>
      <c r="L102" s="315"/>
      <c r="Q102" s="315"/>
      <c r="R102" s="317"/>
    </row>
    <row r="103" spans="2:20" ht="15" customHeight="1" x14ac:dyDescent="0.2">
      <c r="B103" s="308" t="str">
        <f>Sprachen!H737</f>
        <v>Dati di riferimento energetici</v>
      </c>
      <c r="C103" s="315"/>
      <c r="D103" s="315"/>
      <c r="E103" s="315"/>
      <c r="F103" s="315"/>
      <c r="G103" s="315"/>
      <c r="H103" s="315"/>
      <c r="I103" s="315"/>
      <c r="J103" s="315"/>
      <c r="K103" s="315"/>
      <c r="L103" s="315"/>
      <c r="M103" s="375"/>
      <c r="N103" s="375"/>
      <c r="O103" s="444" t="str">
        <f>Sprachen!H757</f>
        <v>Dati di riferimento finanziari</v>
      </c>
      <c r="P103" s="375"/>
      <c r="Q103" s="315"/>
      <c r="R103" s="317"/>
      <c r="S103" s="375"/>
      <c r="T103" s="375"/>
    </row>
    <row r="104" spans="2:20" ht="15" customHeight="1" x14ac:dyDescent="0.2">
      <c r="B104" s="274" t="str">
        <f>Sprachen!H738</f>
        <v>Risparmio energia termica</v>
      </c>
      <c r="C104" s="315"/>
      <c r="D104" s="315"/>
      <c r="E104" s="315"/>
      <c r="F104" s="315"/>
      <c r="G104" s="315"/>
      <c r="H104" s="315"/>
      <c r="I104" s="315"/>
      <c r="J104" s="315"/>
      <c r="K104" s="315"/>
      <c r="L104" s="315"/>
      <c r="M104" s="275" t="s">
        <v>99</v>
      </c>
      <c r="N104" s="335">
        <f>SUMIF(R75:R97,1,K75:K97)</f>
        <v>0</v>
      </c>
      <c r="O104" s="311" t="str">
        <f>Sprachen!H758</f>
        <v>Risp. costi energia termica</v>
      </c>
      <c r="P104" s="274"/>
      <c r="Q104" s="315"/>
      <c r="R104" s="317"/>
      <c r="S104" s="275" t="s">
        <v>131</v>
      </c>
      <c r="T104" s="322">
        <f>SUMIF(R75:R97,1,L75:L97)</f>
        <v>0</v>
      </c>
    </row>
    <row r="105" spans="2:20" ht="15" customHeight="1" x14ac:dyDescent="0.2">
      <c r="B105" s="249" t="str">
        <f>Sprachen!H739</f>
        <v>Risparmio energia elettrica</v>
      </c>
      <c r="C105" s="315"/>
      <c r="D105" s="315"/>
      <c r="E105" s="315"/>
      <c r="F105" s="315"/>
      <c r="G105" s="315"/>
      <c r="H105" s="315"/>
      <c r="I105" s="315"/>
      <c r="J105" s="315"/>
      <c r="K105" s="315"/>
      <c r="L105" s="315"/>
      <c r="M105" s="250" t="s">
        <v>99</v>
      </c>
      <c r="N105" s="336">
        <f>SUMIF(R75:R97,1,I75:I97)</f>
        <v>0</v>
      </c>
      <c r="O105" s="312" t="str">
        <f>Sprachen!H759</f>
        <v>Risp. costi energia elettrica</v>
      </c>
      <c r="P105" s="249"/>
      <c r="Q105" s="315"/>
      <c r="R105" s="317"/>
      <c r="S105" s="250" t="s">
        <v>131</v>
      </c>
      <c r="T105" s="323">
        <f>SUMIF(R75:R97,1,J75:J97)</f>
        <v>0</v>
      </c>
    </row>
    <row r="106" spans="2:20" ht="15" customHeight="1" x14ac:dyDescent="0.2">
      <c r="B106" s="247" t="str">
        <f>Sprachen!H740</f>
        <v>Totale risparmio</v>
      </c>
      <c r="C106" s="315"/>
      <c r="D106" s="315"/>
      <c r="E106" s="315"/>
      <c r="F106" s="315"/>
      <c r="G106" s="315"/>
      <c r="H106" s="315"/>
      <c r="I106" s="315"/>
      <c r="J106" s="315"/>
      <c r="K106" s="315"/>
      <c r="L106" s="315"/>
      <c r="M106" s="246" t="s">
        <v>99</v>
      </c>
      <c r="N106" s="337">
        <f>N104+N105</f>
        <v>0</v>
      </c>
      <c r="O106" s="313" t="str">
        <f>Sprachen!H760</f>
        <v>Totale risp. costi energetici</v>
      </c>
      <c r="P106" s="247"/>
      <c r="Q106" s="315"/>
      <c r="R106" s="317"/>
      <c r="S106" s="246" t="s">
        <v>131</v>
      </c>
      <c r="T106" s="252">
        <f>T104+T105</f>
        <v>0</v>
      </c>
    </row>
    <row r="107" spans="2:20" ht="15" customHeight="1" x14ac:dyDescent="0.2">
      <c r="B107" s="274" t="str">
        <f>Sprachen!H741</f>
        <v>Totale risparmio ponderato ¹⁾</v>
      </c>
      <c r="C107" s="315"/>
      <c r="D107" s="315"/>
      <c r="E107" s="315"/>
      <c r="F107" s="315"/>
      <c r="G107" s="315"/>
      <c r="H107" s="315"/>
      <c r="I107" s="315"/>
      <c r="J107" s="315"/>
      <c r="K107" s="315"/>
      <c r="L107" s="315"/>
      <c r="M107" s="275" t="s">
        <v>99</v>
      </c>
      <c r="N107" s="335">
        <f>'Formulario F1 + F2'!K32</f>
        <v>0</v>
      </c>
      <c r="O107" s="311" t="str">
        <f>Sprachen!H761</f>
        <v>Totale costi di investimento ²⁾</v>
      </c>
      <c r="P107" s="274"/>
      <c r="Q107" s="315"/>
      <c r="R107" s="317"/>
      <c r="S107" s="275" t="s">
        <v>102</v>
      </c>
      <c r="T107" s="322">
        <f>SUMIF(R75:R88,1,O75:O88)+SUMIF(R92:R97,1,O92:O97)</f>
        <v>0</v>
      </c>
    </row>
    <row r="108" spans="2:20" ht="15" customHeight="1" x14ac:dyDescent="0.2">
      <c r="B108" s="72" t="str">
        <f>Sprachen!H742</f>
        <v>Prelievo attuale annuo di energia ponderato</v>
      </c>
      <c r="C108" s="315"/>
      <c r="D108" s="315"/>
      <c r="E108" s="315"/>
      <c r="F108" s="315"/>
      <c r="G108" s="315"/>
      <c r="H108" s="315"/>
      <c r="I108" s="315"/>
      <c r="J108" s="315"/>
      <c r="K108" s="315"/>
      <c r="L108" s="315"/>
      <c r="M108" s="273" t="s">
        <v>99</v>
      </c>
      <c r="N108" s="338">
        <f>'Formulario C'!J25</f>
        <v>0</v>
      </c>
      <c r="O108" s="312" t="str">
        <f>Sprachen!H762</f>
        <v>Quota costi energia ³⁾</v>
      </c>
      <c r="P108" s="249"/>
      <c r="Q108" s="315"/>
      <c r="R108" s="317"/>
      <c r="S108" s="250" t="s">
        <v>102</v>
      </c>
      <c r="T108" s="339">
        <f>SUMIF(R75:R88,1,Q75:Q88)+SUMIF(R92:R97,1,Q92:Q97)</f>
        <v>0</v>
      </c>
    </row>
    <row r="109" spans="2:20" ht="15" customHeight="1" x14ac:dyDescent="0.2">
      <c r="B109" s="527" t="str">
        <f>Sprachen!H743</f>
        <v>Risparmio percentuale ponderato</v>
      </c>
      <c r="C109" s="528"/>
      <c r="D109" s="528"/>
      <c r="E109" s="528"/>
      <c r="F109" s="528"/>
      <c r="G109" s="528"/>
      <c r="H109" s="528"/>
      <c r="I109" s="528"/>
      <c r="J109" s="528"/>
      <c r="K109" s="528"/>
      <c r="L109" s="528"/>
      <c r="M109" s="529" t="s">
        <v>103</v>
      </c>
      <c r="N109" s="530">
        <f>'Formulario F1 + F2'!L32</f>
        <v>0</v>
      </c>
      <c r="O109" s="313" t="str">
        <f>Sprachen!H763</f>
        <v>Durata del payback media</v>
      </c>
      <c r="P109" s="247"/>
      <c r="Q109" s="315"/>
      <c r="R109" s="317"/>
      <c r="S109" s="246" t="s">
        <v>132</v>
      </c>
      <c r="T109" s="343" t="str">
        <f>IF(T106=0,"",T108/T106)</f>
        <v/>
      </c>
    </row>
    <row r="110" spans="2:20" ht="12.75" x14ac:dyDescent="0.2">
      <c r="B110" s="281" t="str">
        <f>Sprachen!H744</f>
        <v>1) Fattori di ponderazione: elettricità: 2; olio combust. e gas naturale: 1; teleriscald./teleraffresc.: 0,6; legna e biomassa: 0,7; calore ambient. e prod. auton. elettr. rinnovabili: 0</v>
      </c>
      <c r="C110" s="315"/>
      <c r="D110" s="315"/>
      <c r="E110" s="315"/>
      <c r="F110" s="315"/>
      <c r="G110" s="315"/>
      <c r="H110" s="315"/>
      <c r="I110" s="315"/>
      <c r="J110" s="315"/>
      <c r="K110" s="315"/>
      <c r="L110" s="315"/>
      <c r="M110" s="309"/>
      <c r="N110" s="310"/>
      <c r="O110" s="281"/>
      <c r="P110" s="309"/>
      <c r="Q110" s="315"/>
      <c r="R110" s="317"/>
      <c r="S110" s="309"/>
      <c r="T110" s="309"/>
    </row>
    <row r="111" spans="2:20" ht="12.75" x14ac:dyDescent="0.2">
      <c r="B111" s="281" t="str">
        <f>Sprachen!H745</f>
        <v>2) Totale dei costi di investimento indicati per tutte le misure nuove da realizzare.</v>
      </c>
      <c r="C111" s="315"/>
      <c r="D111" s="315"/>
      <c r="E111" s="315"/>
      <c r="F111" s="315"/>
      <c r="G111" s="315"/>
      <c r="H111" s="315"/>
      <c r="I111" s="315"/>
      <c r="J111" s="315"/>
      <c r="K111" s="315"/>
      <c r="L111" s="315"/>
      <c r="M111" s="309"/>
      <c r="N111" s="310"/>
      <c r="O111" s="281"/>
      <c r="P111" s="309"/>
      <c r="Q111" s="315"/>
      <c r="R111" s="317"/>
      <c r="S111" s="309"/>
    </row>
    <row r="112" spans="2:20" ht="12.75" x14ac:dyDescent="0.2">
      <c r="B112" s="281" t="str">
        <f>Sprachen!H746</f>
        <v>3) Quota dei costi di investimento destinata ai miglioramenti energetici.</v>
      </c>
      <c r="C112" s="315"/>
      <c r="D112" s="315"/>
      <c r="E112" s="315"/>
      <c r="F112" s="315"/>
      <c r="G112" s="315"/>
      <c r="H112" s="315"/>
      <c r="I112" s="315"/>
      <c r="J112" s="315"/>
      <c r="K112" s="315"/>
      <c r="L112" s="315"/>
      <c r="M112" s="309"/>
      <c r="N112" s="310"/>
      <c r="O112" s="281"/>
      <c r="P112" s="309"/>
      <c r="Q112" s="315"/>
      <c r="R112" s="317"/>
      <c r="S112" s="309"/>
    </row>
  </sheetData>
  <sheetProtection algorithmName="SHA-512" hashValue="HIJum588q9twCa1XF+Ug4fhKKoWKeYt6yBG2NrYCvnW4IUeEmAjmUZ+zXA6rMxyNMbGpzPKJu7JKIl0oA9tJLg==" saltValue="7jaHnxWGTevEVl8zWF6meQ==" spinCount="100000" sheet="1" selectLockedCells="1" selectUnlockedCells="1"/>
  <mergeCells count="8">
    <mergeCell ref="B98:T98"/>
    <mergeCell ref="B73:B74"/>
    <mergeCell ref="M90:N90"/>
    <mergeCell ref="O90:P90"/>
    <mergeCell ref="B90:B91"/>
    <mergeCell ref="M73:N73"/>
    <mergeCell ref="O73:P73"/>
    <mergeCell ref="B89:T89"/>
  </mergeCells>
  <conditionalFormatting sqref="B92:B97">
    <cfRule type="expression" dxfId="2" priority="1">
      <formula>OR($T92="ja",$T92="oui",$T92="si")</formula>
    </cfRule>
  </conditionalFormatting>
  <conditionalFormatting sqref="B75:T88">
    <cfRule type="expression" dxfId="1" priority="2">
      <formula>OR($T75="ja",$T75="oui",$T75="si")</formula>
    </cfRule>
  </conditionalFormatting>
  <conditionalFormatting sqref="M92:P97 S92:T97">
    <cfRule type="expression" dxfId="0" priority="3">
      <formula>OR($T92="ja",$T92="oui",$T92="si")</formula>
    </cfRule>
  </conditionalFormatting>
  <printOptions horizontalCentered="1"/>
  <pageMargins left="0.47244094488188981" right="0.47244094488188981" top="0.39370078740157483" bottom="0.39370078740157483" header="0.51181102362204722" footer="0.27559055118110237"/>
  <pageSetup paperSize="9" scale="88" fitToHeight="2" orientation="portrait" verticalDpi="300" r:id="rId1"/>
  <headerFooter>
    <oddFooter>&amp;L&amp;8Analisi del consumo energetico ACE&amp;C&amp;8Tool ACE v1.11_i&amp;R&amp;8Conferenza dei servizi cantonali dell’energia (EnFK)</oddFooter>
  </headerFooter>
  <rowBreaks count="1" manualBreakCount="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e297851-079f-43c9-a3f3-89647c6de2fd" xsi:nil="true"/>
    <lcf76f155ced4ddcb4097134ff3c332f xmlns="3bc25d8c-f2cb-4657-bbff-0721a7ee4f5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04EB0D-2C6A-435C-9EB9-A323A5743C5F}">
  <ds:schemaRefs>
    <ds:schemaRef ds:uri="http://schemas.microsoft.com/office/2006/metadata/properties"/>
    <ds:schemaRef ds:uri="http://schemas.openxmlformats.org/package/2006/metadata/core-properties"/>
    <ds:schemaRef ds:uri="http://purl.org/dc/terms/"/>
    <ds:schemaRef ds:uri="bc828b55-c397-4dd3-b437-05db7d5b62cf"/>
    <ds:schemaRef ds:uri="http://purl.org/dc/dcmitype/"/>
    <ds:schemaRef ds:uri="http://schemas.microsoft.com/office/2006/documentManagement/types"/>
    <ds:schemaRef ds:uri="http://purl.org/dc/elements/1.1/"/>
    <ds:schemaRef ds:uri="99b83bba-8a25-4834-9368-4696743b7f02"/>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159CE0F-6E28-4DB4-856D-D51CA38F2C2F}">
  <ds:schemaRefs>
    <ds:schemaRef ds:uri="http://schemas.microsoft.com/sharepoint/v3/contenttype/forms"/>
  </ds:schemaRefs>
</ds:datastoreItem>
</file>

<file path=customXml/itemProps3.xml><?xml version="1.0" encoding="utf-8"?>
<ds:datastoreItem xmlns:ds="http://schemas.openxmlformats.org/officeDocument/2006/customXml" ds:itemID="{4DCAF072-85DA-4C5C-BA4D-3F297E911F1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137</vt:i4>
      </vt:variant>
    </vt:vector>
  </HeadingPairs>
  <TitlesOfParts>
    <vt:vector size="147" baseType="lpstr">
      <vt:lpstr>Guida rapida</vt:lpstr>
      <vt:lpstr>Frontespizio</vt:lpstr>
      <vt:lpstr>Formulario A</vt:lpstr>
      <vt:lpstr>Formulario B</vt:lpstr>
      <vt:lpstr>Formulario C</vt:lpstr>
      <vt:lpstr>Formulario D</vt:lpstr>
      <vt:lpstr>Formulario E</vt:lpstr>
      <vt:lpstr>Formulario F1 + F2</vt:lpstr>
      <vt:lpstr>Descrizioni</vt:lpstr>
      <vt:lpstr>Rapporto</vt:lpstr>
      <vt:lpstr>akt_Jahr</vt:lpstr>
      <vt:lpstr>Anzahl_Gebaeude</vt:lpstr>
      <vt:lpstr>blattname_TAnleitung</vt:lpstr>
      <vt:lpstr>blattname_TBeschreibungen</vt:lpstr>
      <vt:lpstr>blattname_TFormularA</vt:lpstr>
      <vt:lpstr>blattname_TFormularB</vt:lpstr>
      <vt:lpstr>blattname_TFormularC</vt:lpstr>
      <vt:lpstr>blattname_TFormularD</vt:lpstr>
      <vt:lpstr>blattname_TFormularE</vt:lpstr>
      <vt:lpstr>blattname_TFormularF</vt:lpstr>
      <vt:lpstr>blattname_TReport</vt:lpstr>
      <vt:lpstr>blattname_TTitelblatt</vt:lpstr>
      <vt:lpstr>DD_Beschreibungen</vt:lpstr>
      <vt:lpstr>DD_Bestaetigung</vt:lpstr>
      <vt:lpstr>DD_Energietraeger</vt:lpstr>
      <vt:lpstr>DD_Gebaeude</vt:lpstr>
      <vt:lpstr>DD_janein</vt:lpstr>
      <vt:lpstr>DD_KE</vt:lpstr>
      <vt:lpstr>DD_Sprachwahl</vt:lpstr>
      <vt:lpstr>DD_Umweltwaerme</vt:lpstr>
      <vt:lpstr>DD_Zustand</vt:lpstr>
      <vt:lpstr>descr_m1</vt:lpstr>
      <vt:lpstr>descr_m10</vt:lpstr>
      <vt:lpstr>descr_m11</vt:lpstr>
      <vt:lpstr>descr_m12</vt:lpstr>
      <vt:lpstr>descr_m13</vt:lpstr>
      <vt:lpstr>descr_m14</vt:lpstr>
      <vt:lpstr>descr_m15</vt:lpstr>
      <vt:lpstr>descr_m16</vt:lpstr>
      <vt:lpstr>descr_m17</vt:lpstr>
      <vt:lpstr>descr_m18</vt:lpstr>
      <vt:lpstr>descr_m19</vt:lpstr>
      <vt:lpstr>descr_m2</vt:lpstr>
      <vt:lpstr>descr_m20</vt:lpstr>
      <vt:lpstr>descr_m21</vt:lpstr>
      <vt:lpstr>descr_m22</vt:lpstr>
      <vt:lpstr>descr_m23</vt:lpstr>
      <vt:lpstr>descr_m24</vt:lpstr>
      <vt:lpstr>descr_m25</vt:lpstr>
      <vt:lpstr>descr_m26</vt:lpstr>
      <vt:lpstr>descr_m27</vt:lpstr>
      <vt:lpstr>descr_m28</vt:lpstr>
      <vt:lpstr>descr_m3</vt:lpstr>
      <vt:lpstr>descr_m4</vt:lpstr>
      <vt:lpstr>descr_m5</vt:lpstr>
      <vt:lpstr>descr_m6</vt:lpstr>
      <vt:lpstr>descr_m7</vt:lpstr>
      <vt:lpstr>descr_m8</vt:lpstr>
      <vt:lpstr>descr_m9</vt:lpstr>
      <vt:lpstr>Admin!Druckbereich</vt:lpstr>
      <vt:lpstr>Descrizioni!Druckbereich</vt:lpstr>
      <vt:lpstr>'Formulario A'!Druckbereich</vt:lpstr>
      <vt:lpstr>'Formulario B'!Druckbereich</vt:lpstr>
      <vt:lpstr>'Formulario C'!Druckbereich</vt:lpstr>
      <vt:lpstr>'Formulario D'!Druckbereich</vt:lpstr>
      <vt:lpstr>'Formulario E'!Druckbereich</vt:lpstr>
      <vt:lpstr>'Formulario F1 + F2'!Druckbereich</vt:lpstr>
      <vt:lpstr>Frontespizio!Druckbereich</vt:lpstr>
      <vt:lpstr>'Guida rapida'!Druckbereich</vt:lpstr>
      <vt:lpstr>Rapporto!Druckbereich</vt:lpstr>
      <vt:lpstr>Sprachen!Druckbereich</vt:lpstr>
      <vt:lpstr>EM_Energietraeger</vt:lpstr>
      <vt:lpstr>Energieflussdiagramm</vt:lpstr>
      <vt:lpstr>FormularB1</vt:lpstr>
      <vt:lpstr>FormularB10</vt:lpstr>
      <vt:lpstr>FormularB2</vt:lpstr>
      <vt:lpstr>FormularB3</vt:lpstr>
      <vt:lpstr>FormularB4</vt:lpstr>
      <vt:lpstr>FormularB5</vt:lpstr>
      <vt:lpstr>FormularB6</vt:lpstr>
      <vt:lpstr>FormularB7</vt:lpstr>
      <vt:lpstr>FormularB8</vt:lpstr>
      <vt:lpstr>FormularB9</vt:lpstr>
      <vt:lpstr>fusszeile_links</vt:lpstr>
      <vt:lpstr>fusszeile_mitte</vt:lpstr>
      <vt:lpstr>fusszeile_rechts</vt:lpstr>
      <vt:lpstr>massnahme1</vt:lpstr>
      <vt:lpstr>massnahme10</vt:lpstr>
      <vt:lpstr>massnahme11</vt:lpstr>
      <vt:lpstr>massnahme12</vt:lpstr>
      <vt:lpstr>massnahme13</vt:lpstr>
      <vt:lpstr>massnahme14</vt:lpstr>
      <vt:lpstr>massnahme15</vt:lpstr>
      <vt:lpstr>massnahme16</vt:lpstr>
      <vt:lpstr>massnahme17</vt:lpstr>
      <vt:lpstr>massnahme18</vt:lpstr>
      <vt:lpstr>massnahme19</vt:lpstr>
      <vt:lpstr>massnahme2</vt:lpstr>
      <vt:lpstr>massnahme20</vt:lpstr>
      <vt:lpstr>massnahme21</vt:lpstr>
      <vt:lpstr>massnahme22</vt:lpstr>
      <vt:lpstr>massnahme23</vt:lpstr>
      <vt:lpstr>massnahme24</vt:lpstr>
      <vt:lpstr>massnahme25</vt:lpstr>
      <vt:lpstr>massnahme26</vt:lpstr>
      <vt:lpstr>massnahme27</vt:lpstr>
      <vt:lpstr>massnahme28</vt:lpstr>
      <vt:lpstr>massnahme3</vt:lpstr>
      <vt:lpstr>massnahme4</vt:lpstr>
      <vt:lpstr>massnahme5</vt:lpstr>
      <vt:lpstr>massnahme6</vt:lpstr>
      <vt:lpstr>massnahme7</vt:lpstr>
      <vt:lpstr>massnahme8</vt:lpstr>
      <vt:lpstr>massnahme9</vt:lpstr>
      <vt:lpstr>massnahmenbeschreibung1</vt:lpstr>
      <vt:lpstr>massnahmenbeschreibung10</vt:lpstr>
      <vt:lpstr>massnahmenbeschreibung11</vt:lpstr>
      <vt:lpstr>massnahmenbeschreibung12</vt:lpstr>
      <vt:lpstr>massnahmenbeschreibung13</vt:lpstr>
      <vt:lpstr>massnahmenbeschreibung14</vt:lpstr>
      <vt:lpstr>massnahmenbeschreibung15</vt:lpstr>
      <vt:lpstr>massnahmenbeschreibung16</vt:lpstr>
      <vt:lpstr>massnahmenbeschreibung17</vt:lpstr>
      <vt:lpstr>massnahmenbeschreibung18</vt:lpstr>
      <vt:lpstr>massnahmenbeschreibung19</vt:lpstr>
      <vt:lpstr>massnahmenbeschreibung2</vt:lpstr>
      <vt:lpstr>massnahmenbeschreibung20</vt:lpstr>
      <vt:lpstr>massnahmenbeschreibung21</vt:lpstr>
      <vt:lpstr>massnahmenbeschreibung22</vt:lpstr>
      <vt:lpstr>massnahmenbeschreibung23</vt:lpstr>
      <vt:lpstr>massnahmenbeschreibung24</vt:lpstr>
      <vt:lpstr>massnahmenbeschreibung25</vt:lpstr>
      <vt:lpstr>massnahmenbeschreibung26</vt:lpstr>
      <vt:lpstr>massnahmenbeschreibung27</vt:lpstr>
      <vt:lpstr>massnahmenbeschreibung28</vt:lpstr>
      <vt:lpstr>massnahmenbeschreibung3</vt:lpstr>
      <vt:lpstr>massnahmenbeschreibung4</vt:lpstr>
      <vt:lpstr>massnahmenbeschreibung5</vt:lpstr>
      <vt:lpstr>massnahmenbeschreibung6</vt:lpstr>
      <vt:lpstr>massnahmenbeschreibung7</vt:lpstr>
      <vt:lpstr>massnahmenbeschreibung8</vt:lpstr>
      <vt:lpstr>massnahmenbeschreibung9</vt:lpstr>
      <vt:lpstr>snipping_tool_fehler</vt:lpstr>
      <vt:lpstr>Sprache</vt:lpstr>
      <vt:lpstr>Übertragung_erfolgt</vt:lpstr>
      <vt:lpstr>Version</vt:lpstr>
      <vt:lpstr>Versionsdatum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Stefano Capstick</cp:lastModifiedBy>
  <cp:lastPrinted>2022-12-22T12:23:11Z</cp:lastPrinted>
  <dcterms:modified xsi:type="dcterms:W3CDTF">2023-03-31T14:19:15Z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0x01010061A9E30EE20F8A40AC50A8E7D6173A6E</vt:lpwstr>
  </property>
</Properties>
</file>